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ame\Desktop\แผนการสอน\ปพ 5\2568-1\"/>
    </mc:Choice>
  </mc:AlternateContent>
  <xr:revisionPtr revIDLastSave="0" documentId="8_{A0B3B62D-A35B-4B13-869F-1BF6CE00C9D5}" xr6:coauthVersionLast="47" xr6:coauthVersionMax="47" xr10:uidLastSave="{00000000-0000-0000-0000-000000000000}"/>
  <bookViews>
    <workbookView xWindow="-110" yWindow="-110" windowWidth="21820" windowHeight="13900" firstSheet="10" activeTab="10" xr2:uid="{00000000-000D-0000-FFFF-FFFF00000000}"/>
  </bookViews>
  <sheets>
    <sheet name="ปก" sheetId="1" r:id="rId1"/>
    <sheet name="01" sheetId="4" r:id="rId2"/>
    <sheet name="02" sheetId="5" r:id="rId3"/>
    <sheet name="03" sheetId="23" r:id="rId4"/>
    <sheet name="04" sheetId="28" r:id="rId5"/>
    <sheet name="05" sheetId="29" r:id="rId6"/>
    <sheet name="06" sheetId="17" r:id="rId7"/>
    <sheet name="07" sheetId="30" r:id="rId8"/>
    <sheet name="08" sheetId="34" r:id="rId9"/>
    <sheet name="09" sheetId="35" r:id="rId10"/>
    <sheet name="รายชื่อนักเรียน" sheetId="20" r:id="rId11"/>
    <sheet name="รายชื่อนักเรียน_real" sheetId="33" r:id="rId12"/>
    <sheet name="กลุ่มสาระการเรียนรู้" sheetId="25" r:id="rId13"/>
    <sheet name="ชั้นมัธยมศึกษา" sheetId="26" r:id="rId14"/>
    <sheet name="check" sheetId="37" r:id="rId15"/>
    <sheet name="Sheet1" sheetId="38" r:id="rId16"/>
  </sheets>
  <definedNames>
    <definedName name="_xlnm.Print_Area" localSheetId="3">'03'!$A$1:$BL$47</definedName>
  </definedNames>
  <calcPr calcId="191028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5" i="23" l="1"/>
  <c r="N5" i="23" s="1"/>
  <c r="Q5" i="23" s="1"/>
  <c r="T5" i="23" s="1"/>
  <c r="W5" i="23" s="1"/>
  <c r="Z5" i="23" s="1"/>
  <c r="AC5" i="23" s="1"/>
  <c r="AF5" i="23" s="1"/>
  <c r="AI5" i="23" s="1"/>
  <c r="AL5" i="23" s="1"/>
  <c r="AO5" i="23" s="1"/>
  <c r="AR5" i="23" s="1"/>
  <c r="AU5" i="23" s="1"/>
  <c r="AX5" i="23" s="1"/>
  <c r="BA5" i="23" s="1"/>
  <c r="BD5" i="23" s="1"/>
  <c r="BG5" i="23" s="1"/>
  <c r="BJ5" i="23" s="1"/>
  <c r="F5" i="23"/>
  <c r="I5" i="23" s="1"/>
  <c r="L5" i="23" s="1"/>
  <c r="O5" i="23" s="1"/>
  <c r="R5" i="23" s="1"/>
  <c r="U5" i="23" s="1"/>
  <c r="X5" i="23" s="1"/>
  <c r="AA5" i="23" s="1"/>
  <c r="AD5" i="23" s="1"/>
  <c r="AG5" i="23" s="1"/>
  <c r="AJ5" i="23" s="1"/>
  <c r="AM5" i="23" s="1"/>
  <c r="AP5" i="23" s="1"/>
  <c r="AS5" i="23" s="1"/>
  <c r="AV5" i="23" s="1"/>
  <c r="AY5" i="23" s="1"/>
  <c r="BB5" i="23" s="1"/>
  <c r="BE5" i="23" s="1"/>
  <c r="BH5" i="23" s="1"/>
  <c r="H5" i="23"/>
  <c r="G5" i="23"/>
  <c r="J5" i="23" s="1"/>
  <c r="M5" i="23" s="1"/>
  <c r="P5" i="23" s="1"/>
  <c r="S5" i="23" s="1"/>
  <c r="V5" i="23" s="1"/>
  <c r="Y5" i="23" s="1"/>
  <c r="AB5" i="23" s="1"/>
  <c r="AE5" i="23" s="1"/>
  <c r="AH5" i="23" s="1"/>
  <c r="AK5" i="23" s="1"/>
  <c r="AN5" i="23" s="1"/>
  <c r="AQ5" i="23" s="1"/>
  <c r="AT5" i="23" s="1"/>
  <c r="AW5" i="23" s="1"/>
  <c r="AZ5" i="23" s="1"/>
  <c r="BC5" i="23" s="1"/>
  <c r="BF5" i="23" s="1"/>
  <c r="BI5" i="23" s="1"/>
  <c r="B12" i="37"/>
  <c r="B11" i="37"/>
  <c r="B10" i="37"/>
  <c r="B9" i="37"/>
  <c r="B8" i="37"/>
  <c r="B7" i="37"/>
  <c r="B6" i="37"/>
  <c r="B5" i="37"/>
  <c r="B4" i="37"/>
  <c r="B3" i="37"/>
  <c r="B2" i="37"/>
  <c r="L23" i="34" l="1"/>
  <c r="L24" i="34"/>
  <c r="L25" i="34"/>
  <c r="L26" i="34"/>
  <c r="L27" i="34"/>
  <c r="L28" i="34"/>
  <c r="L29" i="34"/>
  <c r="L30" i="34"/>
  <c r="L31" i="34"/>
  <c r="L32" i="34"/>
  <c r="L33" i="34"/>
  <c r="L34" i="34"/>
  <c r="L35" i="34"/>
  <c r="L36" i="34"/>
  <c r="L37" i="34"/>
  <c r="L38" i="34"/>
  <c r="L39" i="34"/>
  <c r="L40" i="34"/>
  <c r="L41" i="34"/>
  <c r="L42" i="34"/>
  <c r="L43" i="34"/>
  <c r="L44" i="34"/>
  <c r="L45" i="34"/>
  <c r="L46" i="34"/>
  <c r="L47" i="34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L21" i="1"/>
  <c r="K21" i="1"/>
  <c r="F5" i="35"/>
  <c r="F47" i="35"/>
  <c r="F46" i="35"/>
  <c r="F45" i="35"/>
  <c r="F44" i="35"/>
  <c r="F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F30" i="35"/>
  <c r="F29" i="35"/>
  <c r="F28" i="35"/>
  <c r="F27" i="35"/>
  <c r="F26" i="35"/>
  <c r="F25" i="35"/>
  <c r="F24" i="35"/>
  <c r="F23" i="35"/>
  <c r="F22" i="35"/>
  <c r="F21" i="35"/>
  <c r="G21" i="35" s="1"/>
  <c r="F20" i="35"/>
  <c r="G20" i="35" s="1"/>
  <c r="F19" i="35"/>
  <c r="G19" i="35" s="1"/>
  <c r="F18" i="35"/>
  <c r="G18" i="35" s="1"/>
  <c r="F17" i="35"/>
  <c r="G17" i="35" s="1"/>
  <c r="F16" i="35"/>
  <c r="G16" i="35" s="1"/>
  <c r="F15" i="35"/>
  <c r="G15" i="35" s="1"/>
  <c r="F14" i="35"/>
  <c r="G14" i="35" s="1"/>
  <c r="F13" i="35"/>
  <c r="G13" i="35" s="1"/>
  <c r="F12" i="35"/>
  <c r="G12" i="35" s="1"/>
  <c r="F11" i="35"/>
  <c r="G11" i="35" s="1"/>
  <c r="F10" i="35"/>
  <c r="G10" i="35" s="1"/>
  <c r="F9" i="35"/>
  <c r="G9" i="35" s="1"/>
  <c r="F8" i="35"/>
  <c r="G8" i="35" s="1"/>
  <c r="F7" i="35"/>
  <c r="G7" i="35" s="1"/>
  <c r="F6" i="35"/>
  <c r="A1" i="35"/>
  <c r="K6" i="34"/>
  <c r="L6" i="34" s="1"/>
  <c r="K7" i="34"/>
  <c r="L7" i="34" s="1"/>
  <c r="K8" i="34"/>
  <c r="L8" i="34" s="1"/>
  <c r="K9" i="34"/>
  <c r="L9" i="34" s="1"/>
  <c r="K10" i="34"/>
  <c r="L10" i="34" s="1"/>
  <c r="K11" i="34"/>
  <c r="L11" i="34" s="1"/>
  <c r="K12" i="34"/>
  <c r="L12" i="34" s="1"/>
  <c r="K13" i="34"/>
  <c r="L13" i="34" s="1"/>
  <c r="K14" i="34"/>
  <c r="L14" i="34" s="1"/>
  <c r="K15" i="34"/>
  <c r="L15" i="34" s="1"/>
  <c r="K16" i="34"/>
  <c r="L16" i="34" s="1"/>
  <c r="K17" i="34"/>
  <c r="L17" i="34" s="1"/>
  <c r="K18" i="34"/>
  <c r="L18" i="34" s="1"/>
  <c r="K19" i="34"/>
  <c r="L19" i="34" s="1"/>
  <c r="K20" i="34"/>
  <c r="L20" i="34" s="1"/>
  <c r="K21" i="34"/>
  <c r="L21" i="34" s="1"/>
  <c r="K22" i="34"/>
  <c r="L22" i="34" s="1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5" i="34"/>
  <c r="A1" i="34"/>
  <c r="B2" i="33" a="1"/>
  <c r="B2" i="33" s="1"/>
  <c r="B6" i="35" s="1"/>
  <c r="C2" i="33" a="1"/>
  <c r="C2" i="33" s="1"/>
  <c r="D2" i="33" a="1"/>
  <c r="D2" i="33" s="1"/>
  <c r="B3" i="33" a="1"/>
  <c r="B3" i="33" s="1"/>
  <c r="B7" i="35" s="1"/>
  <c r="C3" i="33" a="1"/>
  <c r="C3" i="33" s="1"/>
  <c r="D3" i="33" a="1"/>
  <c r="D3" i="33" s="1"/>
  <c r="B4" i="33" a="1"/>
  <c r="B4" i="33" s="1"/>
  <c r="C4" i="33" a="1"/>
  <c r="C4" i="33" s="1"/>
  <c r="D4" i="33" a="1"/>
  <c r="D4" i="33" s="1"/>
  <c r="B5" i="33" a="1"/>
  <c r="B5" i="33" s="1"/>
  <c r="C5" i="33" a="1"/>
  <c r="C5" i="33" s="1"/>
  <c r="D5" i="33" a="1"/>
  <c r="D5" i="33" s="1"/>
  <c r="B6" i="33" a="1"/>
  <c r="B6" i="33" s="1"/>
  <c r="C6" i="33" a="1"/>
  <c r="C6" i="33" s="1"/>
  <c r="D6" i="33" a="1"/>
  <c r="D6" i="33" s="1"/>
  <c r="B7" i="33" a="1"/>
  <c r="B7" i="33" s="1"/>
  <c r="C7" i="33" a="1"/>
  <c r="C7" i="33" s="1"/>
  <c r="D7" i="33" a="1"/>
  <c r="D7" i="33" s="1"/>
  <c r="B8" i="33" a="1"/>
  <c r="B8" i="33" s="1"/>
  <c r="C8" i="33" a="1"/>
  <c r="C8" i="33" s="1"/>
  <c r="D8" i="33" a="1"/>
  <c r="D8" i="33" s="1"/>
  <c r="B9" i="33" a="1"/>
  <c r="B9" i="33" s="1"/>
  <c r="C9" i="33" a="1"/>
  <c r="C9" i="33" s="1"/>
  <c r="D9" i="33" a="1"/>
  <c r="D9" i="33" s="1"/>
  <c r="B10" i="33" a="1"/>
  <c r="B10" i="33" s="1"/>
  <c r="B14" i="35" s="1"/>
  <c r="C10" i="33" a="1"/>
  <c r="C10" i="33" s="1"/>
  <c r="D10" i="33" a="1"/>
  <c r="D10" i="33" s="1"/>
  <c r="B11" i="33" a="1"/>
  <c r="B11" i="33" s="1"/>
  <c r="C11" i="33" a="1"/>
  <c r="C11" i="33" s="1"/>
  <c r="D11" i="33" a="1"/>
  <c r="D11" i="33" s="1"/>
  <c r="B12" i="33" a="1"/>
  <c r="B12" i="33" s="1"/>
  <c r="C12" i="33" a="1"/>
  <c r="C12" i="33" s="1"/>
  <c r="D12" i="33" a="1"/>
  <c r="D12" i="33" s="1"/>
  <c r="B13" i="33" a="1"/>
  <c r="B13" i="33" s="1"/>
  <c r="B17" i="35" s="1"/>
  <c r="C13" i="33" a="1"/>
  <c r="C13" i="33" s="1"/>
  <c r="D13" i="33" a="1"/>
  <c r="D13" i="33" s="1"/>
  <c r="B14" i="33" a="1"/>
  <c r="B14" i="33" s="1"/>
  <c r="C14" i="33" a="1"/>
  <c r="C14" i="33" s="1"/>
  <c r="D14" i="33" a="1"/>
  <c r="D14" i="33" s="1"/>
  <c r="B15" i="33" a="1"/>
  <c r="B15" i="33" s="1"/>
  <c r="C15" i="33" a="1"/>
  <c r="C15" i="33" s="1"/>
  <c r="D15" i="33" a="1"/>
  <c r="D15" i="33" s="1"/>
  <c r="B16" i="33" a="1"/>
  <c r="B16" i="33" s="1"/>
  <c r="C16" i="33" a="1"/>
  <c r="C16" i="33" s="1"/>
  <c r="D16" i="33" a="1"/>
  <c r="D16" i="33" s="1"/>
  <c r="B17" i="33" a="1"/>
  <c r="B17" i="33" s="1"/>
  <c r="C17" i="33" a="1"/>
  <c r="C17" i="33" s="1"/>
  <c r="D17" i="33" a="1"/>
  <c r="D17" i="33" s="1"/>
  <c r="B18" i="33" a="1"/>
  <c r="B18" i="33" s="1"/>
  <c r="B22" i="35" s="1"/>
  <c r="C18" i="33" a="1"/>
  <c r="C18" i="33" s="1"/>
  <c r="D18" i="33" a="1"/>
  <c r="D18" i="33" s="1"/>
  <c r="B19" i="33" a="1"/>
  <c r="B19" i="33" s="1"/>
  <c r="C19" i="33" a="1"/>
  <c r="C19" i="33" s="1"/>
  <c r="D19" i="33" a="1"/>
  <c r="D19" i="33" s="1"/>
  <c r="B20" i="33" a="1"/>
  <c r="B20" i="33" s="1"/>
  <c r="C20" i="33" a="1"/>
  <c r="C20" i="33" s="1"/>
  <c r="D20" i="33" a="1"/>
  <c r="D20" i="33" s="1"/>
  <c r="B21" i="33" a="1"/>
  <c r="B21" i="33" s="1"/>
  <c r="B25" i="35" s="1"/>
  <c r="C21" i="33" a="1"/>
  <c r="C21" i="33" s="1"/>
  <c r="D21" i="33" a="1"/>
  <c r="D21" i="33" s="1"/>
  <c r="B22" i="33" a="1"/>
  <c r="B22" i="33" s="1"/>
  <c r="C22" i="33" a="1"/>
  <c r="C22" i="33" s="1"/>
  <c r="D22" i="33" a="1"/>
  <c r="D22" i="33" s="1"/>
  <c r="B23" i="33" a="1"/>
  <c r="B23" i="33" s="1"/>
  <c r="C23" i="33" a="1"/>
  <c r="C23" i="33" s="1"/>
  <c r="D23" i="33" a="1"/>
  <c r="D23" i="33" s="1"/>
  <c r="B24" i="33" a="1"/>
  <c r="B24" i="33" s="1"/>
  <c r="C24" i="33" a="1"/>
  <c r="C24" i="33" s="1"/>
  <c r="D24" i="33" a="1"/>
  <c r="D24" i="33" s="1"/>
  <c r="B25" i="33" a="1"/>
  <c r="B25" i="33" s="1"/>
  <c r="C25" i="33" a="1"/>
  <c r="C25" i="33" s="1"/>
  <c r="D25" i="33" a="1"/>
  <c r="D25" i="33" s="1"/>
  <c r="B26" i="33" a="1"/>
  <c r="B26" i="33" s="1"/>
  <c r="B30" i="35" s="1"/>
  <c r="C26" i="33" a="1"/>
  <c r="C26" i="33" s="1"/>
  <c r="D26" i="33" a="1"/>
  <c r="D26" i="33" s="1"/>
  <c r="B27" i="33" a="1"/>
  <c r="B27" i="33" s="1"/>
  <c r="C27" i="33" a="1"/>
  <c r="C27" i="33" s="1"/>
  <c r="D27" i="33" a="1"/>
  <c r="D27" i="33" s="1"/>
  <c r="B28" i="33" a="1"/>
  <c r="B28" i="33" s="1"/>
  <c r="C28" i="33" a="1"/>
  <c r="C28" i="33" s="1"/>
  <c r="D28" i="33" a="1"/>
  <c r="D28" i="33" s="1"/>
  <c r="B29" i="33" a="1"/>
  <c r="B29" i="33" s="1"/>
  <c r="B33" i="35" s="1"/>
  <c r="C29" i="33" a="1"/>
  <c r="C29" i="33" s="1"/>
  <c r="D29" i="33" a="1"/>
  <c r="D29" i="33" s="1"/>
  <c r="B30" i="33" a="1"/>
  <c r="B30" i="33" s="1"/>
  <c r="C30" i="33" a="1"/>
  <c r="C30" i="33" s="1"/>
  <c r="D30" i="33" a="1"/>
  <c r="D30" i="33" s="1"/>
  <c r="B31" i="33" a="1"/>
  <c r="B31" i="33" s="1"/>
  <c r="C31" i="33" a="1"/>
  <c r="C31" i="33" s="1"/>
  <c r="D31" i="33" a="1"/>
  <c r="D31" i="33" s="1"/>
  <c r="B32" i="33" a="1"/>
  <c r="B32" i="33" s="1"/>
  <c r="C32" i="33" a="1"/>
  <c r="C32" i="33" s="1"/>
  <c r="D32" i="33" a="1"/>
  <c r="D32" i="33" s="1"/>
  <c r="B33" i="33" a="1"/>
  <c r="B33" i="33" s="1"/>
  <c r="C33" i="33" a="1"/>
  <c r="C33" i="33" s="1"/>
  <c r="D33" i="33" a="1"/>
  <c r="D33" i="33" s="1"/>
  <c r="B34" i="33" a="1"/>
  <c r="B34" i="33" s="1"/>
  <c r="B38" i="35" s="1"/>
  <c r="C34" i="33" a="1"/>
  <c r="C34" i="33" s="1"/>
  <c r="D34" i="33" a="1"/>
  <c r="D34" i="33" s="1"/>
  <c r="B35" i="33" a="1"/>
  <c r="B35" i="33" s="1"/>
  <c r="C35" i="33" a="1"/>
  <c r="C35" i="33" s="1"/>
  <c r="D35" i="33" a="1"/>
  <c r="D35" i="33" s="1"/>
  <c r="B36" i="33" a="1"/>
  <c r="B36" i="33" s="1"/>
  <c r="C36" i="33" a="1"/>
  <c r="C36" i="33" s="1"/>
  <c r="D36" i="33" a="1"/>
  <c r="D36" i="33" s="1"/>
  <c r="B37" i="33" a="1"/>
  <c r="B37" i="33" s="1"/>
  <c r="B41" i="35" s="1"/>
  <c r="C37" i="33" a="1"/>
  <c r="C37" i="33" s="1"/>
  <c r="D37" i="33" a="1"/>
  <c r="D37" i="33" s="1"/>
  <c r="B38" i="33" a="1"/>
  <c r="B38" i="33" s="1"/>
  <c r="C38" i="33" a="1"/>
  <c r="C38" i="33" s="1"/>
  <c r="D38" i="33" a="1"/>
  <c r="D38" i="33" s="1"/>
  <c r="B39" i="33" a="1"/>
  <c r="B39" i="33" s="1"/>
  <c r="C39" i="33" a="1"/>
  <c r="C39" i="33" s="1"/>
  <c r="D39" i="33" a="1"/>
  <c r="D39" i="33" s="1"/>
  <c r="B40" i="33" a="1"/>
  <c r="B40" i="33" s="1"/>
  <c r="C40" i="33" a="1"/>
  <c r="C40" i="33" s="1"/>
  <c r="D40" i="33" a="1"/>
  <c r="D40" i="33" s="1"/>
  <c r="B41" i="33" a="1"/>
  <c r="B41" i="33" s="1"/>
  <c r="C41" i="33" a="1"/>
  <c r="C41" i="33" s="1"/>
  <c r="D41" i="33" a="1"/>
  <c r="D41" i="33" s="1"/>
  <c r="B42" i="33" a="1"/>
  <c r="B42" i="33" s="1"/>
  <c r="B46" i="35" s="1"/>
  <c r="C42" i="33" a="1"/>
  <c r="C42" i="33" s="1"/>
  <c r="D42" i="33" a="1"/>
  <c r="D42" i="33" s="1"/>
  <c r="B43" i="33" a="1"/>
  <c r="B43" i="33" s="1"/>
  <c r="C43" i="33" a="1"/>
  <c r="C43" i="33" s="1"/>
  <c r="D43" i="33" a="1"/>
  <c r="D43" i="33" s="1"/>
  <c r="B44" i="33" a="1"/>
  <c r="B44" i="33" s="1"/>
  <c r="C44" i="33" a="1"/>
  <c r="C44" i="33" s="1"/>
  <c r="D44" i="33" a="1"/>
  <c r="D44" i="33" s="1"/>
  <c r="B45" i="33" a="1"/>
  <c r="B45" i="33" s="1"/>
  <c r="C45" i="33" a="1"/>
  <c r="C45" i="33" s="1"/>
  <c r="D45" i="33" a="1"/>
  <c r="D45" i="33" s="1"/>
  <c r="B46" i="33" a="1"/>
  <c r="B46" i="33" s="1"/>
  <c r="C46" i="33" a="1"/>
  <c r="C46" i="33" s="1"/>
  <c r="D46" i="33" a="1"/>
  <c r="D46" i="33" s="1"/>
  <c r="B47" i="33" a="1"/>
  <c r="B47" i="33" s="1"/>
  <c r="C47" i="33" a="1"/>
  <c r="C47" i="33" s="1"/>
  <c r="D47" i="33" a="1"/>
  <c r="D47" i="33" s="1"/>
  <c r="B48" i="33" a="1"/>
  <c r="B48" i="33" s="1"/>
  <c r="C48" i="33" a="1"/>
  <c r="C48" i="33" s="1"/>
  <c r="D48" i="33" a="1"/>
  <c r="D48" i="33" s="1"/>
  <c r="B49" i="33" a="1"/>
  <c r="B49" i="33" s="1"/>
  <c r="C49" i="33" a="1"/>
  <c r="C49" i="33" s="1"/>
  <c r="D49" i="33" a="1"/>
  <c r="D49" i="33" s="1"/>
  <c r="B50" i="33" a="1"/>
  <c r="B50" i="33" s="1"/>
  <c r="C50" i="33" a="1"/>
  <c r="C50" i="33" s="1"/>
  <c r="D50" i="33" a="1"/>
  <c r="D50" i="33" s="1"/>
  <c r="B51" i="33" a="1"/>
  <c r="B51" i="33" s="1"/>
  <c r="C51" i="33" a="1"/>
  <c r="C51" i="33" s="1"/>
  <c r="D51" i="33" a="1"/>
  <c r="D51" i="33" s="1"/>
  <c r="B52" i="33" a="1"/>
  <c r="B52" i="33" s="1"/>
  <c r="C52" i="33" a="1"/>
  <c r="C52" i="33" s="1"/>
  <c r="D52" i="33" a="1"/>
  <c r="D52" i="33" s="1"/>
  <c r="B53" i="33" a="1"/>
  <c r="B53" i="33" s="1"/>
  <c r="C53" i="33" a="1"/>
  <c r="C53" i="33" s="1"/>
  <c r="D53" i="33" a="1"/>
  <c r="D53" i="33" s="1"/>
  <c r="B54" i="33" a="1"/>
  <c r="B54" i="33" s="1"/>
  <c r="C54" i="33" a="1"/>
  <c r="C54" i="33" s="1"/>
  <c r="D54" i="33" a="1"/>
  <c r="D54" i="33" s="1"/>
  <c r="B55" i="33" a="1"/>
  <c r="B55" i="33" s="1"/>
  <c r="C55" i="33" a="1"/>
  <c r="C55" i="33" s="1"/>
  <c r="D55" i="33" a="1"/>
  <c r="D55" i="33" s="1"/>
  <c r="B56" i="33" a="1"/>
  <c r="B56" i="33" s="1"/>
  <c r="C56" i="33" a="1"/>
  <c r="C56" i="33" s="1"/>
  <c r="D56" i="33" a="1"/>
  <c r="D56" i="33" s="1"/>
  <c r="B57" i="33" a="1"/>
  <c r="B57" i="33" s="1"/>
  <c r="C57" i="33" a="1"/>
  <c r="C57" i="33" s="1"/>
  <c r="D57" i="33" a="1"/>
  <c r="D57" i="33" s="1"/>
  <c r="B58" i="33" a="1"/>
  <c r="B58" i="33" s="1"/>
  <c r="C58" i="33" a="1"/>
  <c r="C58" i="33" s="1"/>
  <c r="D58" i="33" a="1"/>
  <c r="D58" i="33" s="1"/>
  <c r="B59" i="33" a="1"/>
  <c r="B59" i="33" s="1"/>
  <c r="C59" i="33" a="1"/>
  <c r="C59" i="33" s="1"/>
  <c r="D59" i="33" a="1"/>
  <c r="D59" i="33" s="1"/>
  <c r="B60" i="33" a="1"/>
  <c r="B60" i="33" s="1"/>
  <c r="C60" i="33" a="1"/>
  <c r="C60" i="33" s="1"/>
  <c r="D60" i="33" a="1"/>
  <c r="D60" i="33" s="1"/>
  <c r="B61" i="33" a="1"/>
  <c r="B61" i="33" s="1"/>
  <c r="C61" i="33" a="1"/>
  <c r="C61" i="33" s="1"/>
  <c r="D61" i="33" a="1"/>
  <c r="D61" i="33" s="1"/>
  <c r="B62" i="33" a="1"/>
  <c r="B62" i="33" s="1"/>
  <c r="C62" i="33" a="1"/>
  <c r="C62" i="33" s="1"/>
  <c r="D62" i="33" a="1"/>
  <c r="D62" i="33" s="1"/>
  <c r="B63" i="33" a="1"/>
  <c r="B63" i="33" s="1"/>
  <c r="C63" i="33" a="1"/>
  <c r="C63" i="33" s="1"/>
  <c r="D63" i="33" a="1"/>
  <c r="D63" i="33" s="1"/>
  <c r="B64" i="33" a="1"/>
  <c r="B64" i="33" s="1"/>
  <c r="C64" i="33" a="1"/>
  <c r="C64" i="33" s="1"/>
  <c r="D64" i="33" a="1"/>
  <c r="D64" i="33" s="1"/>
  <c r="B65" i="33" a="1"/>
  <c r="B65" i="33" s="1"/>
  <c r="C65" i="33" a="1"/>
  <c r="C65" i="33" s="1"/>
  <c r="D65" i="33" a="1"/>
  <c r="D65" i="33" s="1"/>
  <c r="B66" i="33" a="1"/>
  <c r="B66" i="33" s="1"/>
  <c r="C66" i="33" a="1"/>
  <c r="C66" i="33" s="1"/>
  <c r="D66" i="33" a="1"/>
  <c r="D66" i="33" s="1"/>
  <c r="B67" i="33" a="1"/>
  <c r="B67" i="33" s="1"/>
  <c r="C67" i="33" a="1"/>
  <c r="C67" i="33" s="1"/>
  <c r="D67" i="33" a="1"/>
  <c r="D67" i="33" s="1"/>
  <c r="B68" i="33" a="1"/>
  <c r="B68" i="33" s="1"/>
  <c r="C68" i="33" a="1"/>
  <c r="C68" i="33" s="1"/>
  <c r="D68" i="33" a="1"/>
  <c r="D68" i="33" s="1"/>
  <c r="B69" i="33" a="1"/>
  <c r="B69" i="33" s="1"/>
  <c r="C69" i="33" a="1"/>
  <c r="C69" i="33" s="1"/>
  <c r="D69" i="33" a="1"/>
  <c r="D69" i="33" s="1"/>
  <c r="B70" i="33" a="1"/>
  <c r="B70" i="33" s="1"/>
  <c r="C70" i="33" a="1"/>
  <c r="C70" i="33" s="1"/>
  <c r="D70" i="33" a="1"/>
  <c r="D70" i="33" s="1"/>
  <c r="B71" i="33" a="1"/>
  <c r="B71" i="33" s="1"/>
  <c r="C71" i="33" a="1"/>
  <c r="C71" i="33" s="1"/>
  <c r="D71" i="33" a="1"/>
  <c r="D71" i="33" s="1"/>
  <c r="B72" i="33" a="1"/>
  <c r="B72" i="33" s="1"/>
  <c r="C72" i="33" a="1"/>
  <c r="C72" i="33" s="1"/>
  <c r="D72" i="33" a="1"/>
  <c r="D72" i="33" s="1"/>
  <c r="B73" i="33" a="1"/>
  <c r="B73" i="33" s="1"/>
  <c r="C73" i="33" a="1"/>
  <c r="C73" i="33" s="1"/>
  <c r="D73" i="33" a="1"/>
  <c r="D73" i="33" s="1"/>
  <c r="B74" i="33" a="1"/>
  <c r="B74" i="33" s="1"/>
  <c r="C74" i="33" a="1"/>
  <c r="C74" i="33" s="1"/>
  <c r="D74" i="33" a="1"/>
  <c r="D74" i="33" s="1"/>
  <c r="B75" i="33" a="1"/>
  <c r="B75" i="33" s="1"/>
  <c r="C75" i="33" a="1"/>
  <c r="C75" i="33" s="1"/>
  <c r="D75" i="33" a="1"/>
  <c r="D75" i="33" s="1"/>
  <c r="B76" i="33" a="1"/>
  <c r="B76" i="33" s="1"/>
  <c r="C76" i="33" a="1"/>
  <c r="C76" i="33" s="1"/>
  <c r="D76" i="33" a="1"/>
  <c r="D76" i="33" s="1"/>
  <c r="B77" i="33" a="1"/>
  <c r="B77" i="33" s="1"/>
  <c r="C77" i="33" a="1"/>
  <c r="C77" i="33" s="1"/>
  <c r="D77" i="33" a="1"/>
  <c r="D77" i="33" s="1"/>
  <c r="B78" i="33" a="1"/>
  <c r="B78" i="33" s="1"/>
  <c r="C78" i="33" a="1"/>
  <c r="C78" i="33" s="1"/>
  <c r="D78" i="33" a="1"/>
  <c r="D78" i="33" s="1"/>
  <c r="B79" i="33" a="1"/>
  <c r="B79" i="33" s="1"/>
  <c r="C79" i="33" a="1"/>
  <c r="C79" i="33" s="1"/>
  <c r="D79" i="33" a="1"/>
  <c r="D79" i="33" s="1"/>
  <c r="B80" i="33" a="1"/>
  <c r="B80" i="33" s="1"/>
  <c r="C80" i="33" a="1"/>
  <c r="C80" i="33" s="1"/>
  <c r="D80" i="33" a="1"/>
  <c r="D80" i="33" s="1"/>
  <c r="B81" i="33" a="1"/>
  <c r="B81" i="33" s="1"/>
  <c r="C81" i="33" a="1"/>
  <c r="C81" i="33" s="1"/>
  <c r="D81" i="33" a="1"/>
  <c r="D81" i="33" s="1"/>
  <c r="B82" i="33" a="1"/>
  <c r="B82" i="33" s="1"/>
  <c r="C82" i="33" a="1"/>
  <c r="C82" i="33" s="1"/>
  <c r="D82" i="33" a="1"/>
  <c r="D82" i="33" s="1"/>
  <c r="B83" i="33" a="1"/>
  <c r="B83" i="33" s="1"/>
  <c r="C83" i="33" a="1"/>
  <c r="C83" i="33" s="1"/>
  <c r="D83" i="33" a="1"/>
  <c r="D83" i="33" s="1"/>
  <c r="B84" i="33" a="1"/>
  <c r="B84" i="33" s="1"/>
  <c r="C84" i="33" a="1"/>
  <c r="C84" i="33" s="1"/>
  <c r="D84" i="33" a="1"/>
  <c r="D84" i="33" s="1"/>
  <c r="B85" i="33" a="1"/>
  <c r="B85" i="33" s="1"/>
  <c r="C85" i="33" a="1"/>
  <c r="C85" i="33" s="1"/>
  <c r="D85" i="33" a="1"/>
  <c r="D85" i="33" s="1"/>
  <c r="B86" i="33" a="1"/>
  <c r="B86" i="33" s="1"/>
  <c r="C86" i="33" a="1"/>
  <c r="C86" i="33" s="1"/>
  <c r="D86" i="33" a="1"/>
  <c r="D86" i="33" s="1"/>
  <c r="B87" i="33" a="1"/>
  <c r="B87" i="33" s="1"/>
  <c r="C87" i="33" a="1"/>
  <c r="C87" i="33" s="1"/>
  <c r="D87" i="33" a="1"/>
  <c r="D87" i="33" s="1"/>
  <c r="B88" i="33" a="1"/>
  <c r="B88" i="33" s="1"/>
  <c r="C88" i="33" a="1"/>
  <c r="C88" i="33" s="1"/>
  <c r="D88" i="33" a="1"/>
  <c r="D88" i="33" s="1"/>
  <c r="B89" i="33" a="1"/>
  <c r="B89" i="33" s="1"/>
  <c r="C89" i="33" a="1"/>
  <c r="C89" i="33" s="1"/>
  <c r="D89" i="33" a="1"/>
  <c r="D89" i="33" s="1"/>
  <c r="B90" i="33" a="1"/>
  <c r="B90" i="33" s="1"/>
  <c r="C90" i="33" a="1"/>
  <c r="C90" i="33" s="1"/>
  <c r="D90" i="33" a="1"/>
  <c r="D90" i="33" s="1"/>
  <c r="B91" i="33" a="1"/>
  <c r="B91" i="33" s="1"/>
  <c r="C91" i="33" a="1"/>
  <c r="C91" i="33" s="1"/>
  <c r="D91" i="33" a="1"/>
  <c r="D91" i="33" s="1"/>
  <c r="B92" i="33" a="1"/>
  <c r="B92" i="33" s="1"/>
  <c r="C92" i="33" a="1"/>
  <c r="C92" i="33" s="1"/>
  <c r="D92" i="33" a="1"/>
  <c r="D92" i="33" s="1"/>
  <c r="B93" i="33" a="1"/>
  <c r="B93" i="33" s="1"/>
  <c r="C93" i="33" a="1"/>
  <c r="C93" i="33" s="1"/>
  <c r="D93" i="33" a="1"/>
  <c r="D93" i="33" s="1"/>
  <c r="B94" i="33" a="1"/>
  <c r="B94" i="33" s="1"/>
  <c r="C94" i="33" a="1"/>
  <c r="C94" i="33" s="1"/>
  <c r="D94" i="33" a="1"/>
  <c r="D94" i="33" s="1"/>
  <c r="B95" i="33" a="1"/>
  <c r="B95" i="33" s="1"/>
  <c r="C95" i="33" a="1"/>
  <c r="C95" i="33" s="1"/>
  <c r="D95" i="33" a="1"/>
  <c r="D95" i="33" s="1"/>
  <c r="B96" i="33" a="1"/>
  <c r="B96" i="33" s="1"/>
  <c r="C96" i="33" a="1"/>
  <c r="C96" i="33" s="1"/>
  <c r="D96" i="33" a="1"/>
  <c r="D96" i="33" s="1"/>
  <c r="B97" i="33" a="1"/>
  <c r="B97" i="33" s="1"/>
  <c r="C97" i="33" a="1"/>
  <c r="C97" i="33" s="1"/>
  <c r="D97" i="33" a="1"/>
  <c r="D97" i="33" s="1"/>
  <c r="B98" i="33" a="1"/>
  <c r="B98" i="33" s="1"/>
  <c r="C98" i="33" a="1"/>
  <c r="C98" i="33" s="1"/>
  <c r="D98" i="33" a="1"/>
  <c r="D98" i="33" s="1"/>
  <c r="B99" i="33" a="1"/>
  <c r="B99" i="33" s="1"/>
  <c r="C99" i="33" a="1"/>
  <c r="C99" i="33" s="1"/>
  <c r="D99" i="33" a="1"/>
  <c r="D99" i="33" s="1"/>
  <c r="B100" i="33" a="1"/>
  <c r="B100" i="33" s="1"/>
  <c r="C100" i="33" a="1"/>
  <c r="C100" i="33" s="1"/>
  <c r="D100" i="33" a="1"/>
  <c r="D100" i="33" s="1"/>
  <c r="C1" i="33" a="1"/>
  <c r="C1" i="33" s="1"/>
  <c r="D1" i="33" a="1"/>
  <c r="D1" i="33" s="1"/>
  <c r="B1" i="33" a="1"/>
  <c r="B1" i="33" s="1"/>
  <c r="A3" i="33" a="1"/>
  <c r="A3" i="33" s="1"/>
  <c r="A4" i="33" a="1"/>
  <c r="A4" i="33" s="1"/>
  <c r="A5" i="33" a="1"/>
  <c r="A5" i="33" s="1"/>
  <c r="A6" i="33" a="1"/>
  <c r="A6" i="33" s="1"/>
  <c r="A7" i="33" a="1"/>
  <c r="A7" i="33" s="1"/>
  <c r="A8" i="33" a="1"/>
  <c r="A8" i="33" s="1"/>
  <c r="A9" i="33" a="1"/>
  <c r="A9" i="33" s="1"/>
  <c r="A10" i="33" a="1"/>
  <c r="A10" i="33" s="1"/>
  <c r="A11" i="33" a="1"/>
  <c r="A11" i="33" s="1"/>
  <c r="A12" i="33" a="1"/>
  <c r="A12" i="33" s="1"/>
  <c r="A13" i="33" a="1"/>
  <c r="A13" i="33" s="1"/>
  <c r="A14" i="33" a="1"/>
  <c r="A14" i="33" s="1"/>
  <c r="A15" i="33" a="1"/>
  <c r="A15" i="33" s="1"/>
  <c r="A16" i="33" a="1"/>
  <c r="A16" i="33" s="1"/>
  <c r="A17" i="33" a="1"/>
  <c r="A17" i="33" s="1"/>
  <c r="A18" i="33" a="1"/>
  <c r="A18" i="33" s="1"/>
  <c r="A19" i="33" a="1"/>
  <c r="A19" i="33" s="1"/>
  <c r="A20" i="33" a="1"/>
  <c r="A20" i="33" s="1"/>
  <c r="A21" i="33" a="1"/>
  <c r="A21" i="33" s="1"/>
  <c r="A22" i="33" a="1"/>
  <c r="A22" i="33" s="1"/>
  <c r="A23" i="33" a="1"/>
  <c r="A23" i="33" s="1"/>
  <c r="A24" i="33" a="1"/>
  <c r="A24" i="33" s="1"/>
  <c r="A25" i="33" a="1"/>
  <c r="A25" i="33" s="1"/>
  <c r="A26" i="33" a="1"/>
  <c r="A26" i="33" s="1"/>
  <c r="A27" i="33" a="1"/>
  <c r="A27" i="33" s="1"/>
  <c r="A28" i="33" a="1"/>
  <c r="A28" i="33" s="1"/>
  <c r="A29" i="33" a="1"/>
  <c r="A29" i="33" s="1"/>
  <c r="A30" i="33" a="1"/>
  <c r="A30" i="33" s="1"/>
  <c r="A31" i="33" a="1"/>
  <c r="A31" i="33" s="1"/>
  <c r="A32" i="33" a="1"/>
  <c r="A32" i="33" s="1"/>
  <c r="A33" i="33" a="1"/>
  <c r="A33" i="33" s="1"/>
  <c r="A34" i="33" a="1"/>
  <c r="A34" i="33" s="1"/>
  <c r="A35" i="33" a="1"/>
  <c r="A35" i="33" s="1"/>
  <c r="A36" i="33" a="1"/>
  <c r="A36" i="33" s="1"/>
  <c r="A37" i="33" a="1"/>
  <c r="A37" i="33" s="1"/>
  <c r="A38" i="33" a="1"/>
  <c r="A38" i="33" s="1"/>
  <c r="A39" i="33" a="1"/>
  <c r="A39" i="33" s="1"/>
  <c r="A40" i="33" a="1"/>
  <c r="A40" i="33" s="1"/>
  <c r="A41" i="33" a="1"/>
  <c r="A41" i="33" s="1"/>
  <c r="A42" i="33" a="1"/>
  <c r="A42" i="33" s="1"/>
  <c r="A43" i="33" a="1"/>
  <c r="A43" i="33" s="1"/>
  <c r="A44" i="33" a="1"/>
  <c r="A44" i="33" s="1"/>
  <c r="A45" i="33" a="1"/>
  <c r="A45" i="33" s="1"/>
  <c r="A46" i="33" a="1"/>
  <c r="A46" i="33" s="1"/>
  <c r="A47" i="33" a="1"/>
  <c r="A47" i="33" s="1"/>
  <c r="A48" i="33" a="1"/>
  <c r="A48" i="33" s="1"/>
  <c r="A49" i="33" a="1"/>
  <c r="A49" i="33" s="1"/>
  <c r="A50" i="33" a="1"/>
  <c r="A50" i="33" s="1"/>
  <c r="A51" i="33" a="1"/>
  <c r="A51" i="33" s="1"/>
  <c r="A52" i="33" a="1"/>
  <c r="A52" i="33" s="1"/>
  <c r="A53" i="33" a="1"/>
  <c r="A53" i="33" s="1"/>
  <c r="A54" i="33" a="1"/>
  <c r="A54" i="33" s="1"/>
  <c r="A55" i="33" a="1"/>
  <c r="A55" i="33" s="1"/>
  <c r="A56" i="33" a="1"/>
  <c r="A56" i="33" s="1"/>
  <c r="A57" i="33" a="1"/>
  <c r="A57" i="33" s="1"/>
  <c r="A58" i="33" a="1"/>
  <c r="A58" i="33" s="1"/>
  <c r="A59" i="33" a="1"/>
  <c r="A59" i="33" s="1"/>
  <c r="A60" i="33" a="1"/>
  <c r="A60" i="33" s="1"/>
  <c r="A61" i="33" a="1"/>
  <c r="A61" i="33" s="1"/>
  <c r="A62" i="33" a="1"/>
  <c r="A62" i="33" s="1"/>
  <c r="A63" i="33" a="1"/>
  <c r="A63" i="33" s="1"/>
  <c r="A64" i="33" a="1"/>
  <c r="A64" i="33" s="1"/>
  <c r="A65" i="33" a="1"/>
  <c r="A65" i="33" s="1"/>
  <c r="A66" i="33" a="1"/>
  <c r="A66" i="33" s="1"/>
  <c r="A67" i="33" a="1"/>
  <c r="A67" i="33" s="1"/>
  <c r="A68" i="33" a="1"/>
  <c r="A68" i="33" s="1"/>
  <c r="A69" i="33" a="1"/>
  <c r="A69" i="33" s="1"/>
  <c r="A70" i="33" a="1"/>
  <c r="A70" i="33" s="1"/>
  <c r="A71" i="33" a="1"/>
  <c r="A71" i="33" s="1"/>
  <c r="A72" i="33" a="1"/>
  <c r="A72" i="33" s="1"/>
  <c r="A73" i="33" a="1"/>
  <c r="A73" i="33" s="1"/>
  <c r="A74" i="33" a="1"/>
  <c r="A74" i="33" s="1"/>
  <c r="A75" i="33" a="1"/>
  <c r="A75" i="33" s="1"/>
  <c r="A76" i="33" a="1"/>
  <c r="A76" i="33" s="1"/>
  <c r="A77" i="33" a="1"/>
  <c r="A77" i="33" s="1"/>
  <c r="A78" i="33" a="1"/>
  <c r="A78" i="33" s="1"/>
  <c r="A79" i="33" a="1"/>
  <c r="A79" i="33" s="1"/>
  <c r="A80" i="33" a="1"/>
  <c r="A80" i="33" s="1"/>
  <c r="A81" i="33" a="1"/>
  <c r="A81" i="33" s="1"/>
  <c r="A82" i="33" a="1"/>
  <c r="A82" i="33" s="1"/>
  <c r="A83" i="33" a="1"/>
  <c r="A83" i="33" s="1"/>
  <c r="A84" i="33" a="1"/>
  <c r="A84" i="33" s="1"/>
  <c r="A85" i="33" a="1"/>
  <c r="A85" i="33" s="1"/>
  <c r="A86" i="33" a="1"/>
  <c r="A86" i="33" s="1"/>
  <c r="A87" i="33" a="1"/>
  <c r="A87" i="33" s="1"/>
  <c r="A88" i="33" a="1"/>
  <c r="A88" i="33" s="1"/>
  <c r="A89" i="33" a="1"/>
  <c r="A89" i="33" s="1"/>
  <c r="A90" i="33" a="1"/>
  <c r="A90" i="33" s="1"/>
  <c r="A91" i="33" a="1"/>
  <c r="A91" i="33" s="1"/>
  <c r="A92" i="33" a="1"/>
  <c r="A92" i="33" s="1"/>
  <c r="A93" i="33" a="1"/>
  <c r="A93" i="33" s="1"/>
  <c r="A94" i="33" a="1"/>
  <c r="A94" i="33" s="1"/>
  <c r="A95" i="33" a="1"/>
  <c r="A95" i="33" s="1"/>
  <c r="A96" i="33" a="1"/>
  <c r="A96" i="33" s="1"/>
  <c r="A97" i="33" a="1"/>
  <c r="A97" i="33" s="1"/>
  <c r="A98" i="33" a="1"/>
  <c r="A98" i="33" s="1"/>
  <c r="A99" i="33" a="1"/>
  <c r="A99" i="33" s="1"/>
  <c r="A100" i="33" a="1"/>
  <c r="A100" i="33" s="1"/>
  <c r="A1" i="33" a="1"/>
  <c r="A1" i="33" s="1"/>
  <c r="A2" i="33" a="1"/>
  <c r="A2" i="33" s="1"/>
  <c r="J13" i="1"/>
  <c r="BK9" i="23" a="1"/>
  <c r="BK9" i="23" s="1"/>
  <c r="BK10" i="23" a="1"/>
  <c r="BK10" i="23" s="1"/>
  <c r="BK11" i="23" a="1"/>
  <c r="BK11" i="23" s="1"/>
  <c r="BK12" i="23" a="1"/>
  <c r="BK12" i="23" s="1"/>
  <c r="BK13" i="23" a="1"/>
  <c r="BK13" i="23" s="1"/>
  <c r="BK14" i="23" a="1"/>
  <c r="BK14" i="23" s="1"/>
  <c r="BK15" i="23" a="1"/>
  <c r="BK15" i="23" s="1"/>
  <c r="BK16" i="23" a="1"/>
  <c r="BK16" i="23" s="1"/>
  <c r="BK17" i="23" a="1"/>
  <c r="BK17" i="23" s="1"/>
  <c r="BK18" i="23" a="1"/>
  <c r="BK18" i="23" s="1"/>
  <c r="BK19" i="23" a="1"/>
  <c r="BK19" i="23" s="1"/>
  <c r="BK20" i="23" a="1"/>
  <c r="BK20" i="23" s="1"/>
  <c r="BK21" i="23" a="1"/>
  <c r="BK21" i="23" s="1"/>
  <c r="BK22" i="23" a="1"/>
  <c r="BK22" i="23" s="1"/>
  <c r="BK23" i="23" a="1"/>
  <c r="BK23" i="23" s="1"/>
  <c r="BK24" i="23" a="1"/>
  <c r="BK24" i="23" s="1"/>
  <c r="BK25" i="23" a="1"/>
  <c r="BK25" i="23" s="1"/>
  <c r="BK26" i="23" a="1"/>
  <c r="BK26" i="23" s="1"/>
  <c r="BK27" i="23" a="1"/>
  <c r="BK27" i="23" s="1"/>
  <c r="BK28" i="23" a="1"/>
  <c r="BK28" i="23"/>
  <c r="BK29" i="23" a="1"/>
  <c r="BK29" i="23" s="1"/>
  <c r="BK30" i="23" a="1"/>
  <c r="BK30" i="23" s="1"/>
  <c r="BK31" i="23" a="1"/>
  <c r="BK31" i="23" s="1"/>
  <c r="BK32" i="23" a="1"/>
  <c r="BK32" i="23"/>
  <c r="BK33" i="23" a="1"/>
  <c r="BK33" i="23" s="1"/>
  <c r="BK34" i="23" a="1"/>
  <c r="BK34" i="23" s="1"/>
  <c r="BK35" i="23" a="1"/>
  <c r="BK35" i="23" s="1"/>
  <c r="BK36" i="23" a="1"/>
  <c r="BK36" i="23"/>
  <c r="BK37" i="23" a="1"/>
  <c r="BK37" i="23" s="1"/>
  <c r="BK38" i="23" a="1"/>
  <c r="BK38" i="23" s="1"/>
  <c r="BK39" i="23" a="1"/>
  <c r="BK39" i="23" s="1"/>
  <c r="BK40" i="23" a="1"/>
  <c r="BK40" i="23" s="1"/>
  <c r="BK41" i="23" a="1"/>
  <c r="BK41" i="23" s="1"/>
  <c r="BK42" i="23" a="1"/>
  <c r="BK42" i="23" s="1"/>
  <c r="BK43" i="23" a="1"/>
  <c r="BK43" i="23" s="1"/>
  <c r="BK44" i="23" a="1"/>
  <c r="BK44" i="23" s="1"/>
  <c r="BK45" i="23" a="1"/>
  <c r="BK45" i="23" s="1"/>
  <c r="BK46" i="23" a="1"/>
  <c r="BK46" i="23" s="1"/>
  <c r="BK47" i="23" a="1"/>
  <c r="BK47" i="23" s="1"/>
  <c r="BK48" i="23" a="1"/>
  <c r="BK48" i="23" s="1"/>
  <c r="BK49" i="23" a="1"/>
  <c r="BK49" i="23" s="1"/>
  <c r="BK50" i="23" a="1"/>
  <c r="BK50" i="23" s="1"/>
  <c r="BK8" i="23" a="1"/>
  <c r="BK8" i="23" s="1"/>
  <c r="BK5" i="23" a="1"/>
  <c r="BK5" i="23" s="1"/>
  <c r="B19" i="37" s="1"/>
  <c r="B9" i="35" l="1"/>
  <c r="B43" i="35"/>
  <c r="B35" i="35"/>
  <c r="B27" i="35"/>
  <c r="B49" i="37" a="1"/>
  <c r="B49" i="37" s="1"/>
  <c r="B45" i="37" s="1"/>
  <c r="B46" i="37" s="1"/>
  <c r="B44" i="35"/>
  <c r="B36" i="35"/>
  <c r="B28" i="35"/>
  <c r="B20" i="35"/>
  <c r="B12" i="35"/>
  <c r="B19" i="35"/>
  <c r="B11" i="35"/>
  <c r="B40" i="35"/>
  <c r="B32" i="35"/>
  <c r="B24" i="35"/>
  <c r="B16" i="35"/>
  <c r="B8" i="35"/>
  <c r="B45" i="35"/>
  <c r="B37" i="35"/>
  <c r="B29" i="35"/>
  <c r="B21" i="35"/>
  <c r="B13" i="35"/>
  <c r="B42" i="35"/>
  <c r="B34" i="35"/>
  <c r="B26" i="35"/>
  <c r="B18" i="35"/>
  <c r="B10" i="35"/>
  <c r="B5" i="35"/>
  <c r="B47" i="35"/>
  <c r="B39" i="35"/>
  <c r="B31" i="35"/>
  <c r="B23" i="35"/>
  <c r="B15" i="35"/>
  <c r="I26" i="1"/>
  <c r="G6" i="35"/>
  <c r="BL16" i="23"/>
  <c r="M26" i="1"/>
  <c r="O26" i="1"/>
  <c r="K26" i="1"/>
  <c r="D26" i="1"/>
  <c r="L5" i="34"/>
  <c r="G5" i="35"/>
  <c r="A26" i="1"/>
  <c r="B26" i="1"/>
  <c r="F26" i="1"/>
  <c r="F27" i="1" s="1"/>
  <c r="B9" i="34"/>
  <c r="B33" i="34"/>
  <c r="B25" i="34"/>
  <c r="B17" i="34"/>
  <c r="B41" i="34"/>
  <c r="B47" i="34"/>
  <c r="B39" i="34"/>
  <c r="B31" i="34"/>
  <c r="B23" i="34"/>
  <c r="B15" i="34"/>
  <c r="B7" i="34"/>
  <c r="B36" i="34"/>
  <c r="B28" i="34"/>
  <c r="B20" i="34"/>
  <c r="B12" i="34"/>
  <c r="B46" i="34"/>
  <c r="B38" i="34"/>
  <c r="B30" i="34"/>
  <c r="B22" i="34"/>
  <c r="B14" i="34"/>
  <c r="B6" i="34"/>
  <c r="B43" i="34"/>
  <c r="B35" i="34"/>
  <c r="B27" i="34"/>
  <c r="B19" i="34"/>
  <c r="B11" i="34"/>
  <c r="B40" i="34"/>
  <c r="B32" i="34"/>
  <c r="B24" i="34"/>
  <c r="B16" i="34"/>
  <c r="B8" i="34"/>
  <c r="B45" i="34"/>
  <c r="B37" i="34"/>
  <c r="B29" i="34"/>
  <c r="B21" i="34"/>
  <c r="B13" i="34"/>
  <c r="B42" i="34"/>
  <c r="B34" i="34"/>
  <c r="B26" i="34"/>
  <c r="B18" i="34"/>
  <c r="B10" i="34"/>
  <c r="B5" i="34"/>
  <c r="B44" i="34"/>
  <c r="BL24" i="23"/>
  <c r="BL31" i="23"/>
  <c r="BL22" i="23"/>
  <c r="BL5" i="23"/>
  <c r="B20" i="37" s="1"/>
  <c r="BL45" i="23"/>
  <c r="BL37" i="23"/>
  <c r="BL29" i="23"/>
  <c r="BL21" i="23"/>
  <c r="BL13" i="23"/>
  <c r="BL46" i="23"/>
  <c r="BL8" i="23"/>
  <c r="BL44" i="23"/>
  <c r="BL36" i="23"/>
  <c r="BL28" i="23"/>
  <c r="BL20" i="23"/>
  <c r="BL12" i="23"/>
  <c r="BL32" i="23"/>
  <c r="BL39" i="23"/>
  <c r="BL14" i="23"/>
  <c r="BL43" i="23"/>
  <c r="BL35" i="23"/>
  <c r="BL27" i="23"/>
  <c r="BL19" i="23"/>
  <c r="BL11" i="23"/>
  <c r="BL48" i="23"/>
  <c r="BL47" i="23"/>
  <c r="BL23" i="23"/>
  <c r="BL30" i="23"/>
  <c r="BL50" i="23"/>
  <c r="BL42" i="23"/>
  <c r="BL34" i="23"/>
  <c r="BL26" i="23"/>
  <c r="BL18" i="23"/>
  <c r="BL10" i="23"/>
  <c r="BL40" i="23"/>
  <c r="BL15" i="23"/>
  <c r="BL38" i="23"/>
  <c r="BL49" i="23"/>
  <c r="BL41" i="23"/>
  <c r="BL33" i="23"/>
  <c r="BL25" i="23"/>
  <c r="BL17" i="23"/>
  <c r="BL9" i="23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G24" i="17"/>
  <c r="G25" i="17"/>
  <c r="G26" i="17"/>
  <c r="G27" i="17"/>
  <c r="H27" i="17" s="1"/>
  <c r="G28" i="17"/>
  <c r="H28" i="17" s="1"/>
  <c r="G29" i="17"/>
  <c r="G30" i="17"/>
  <c r="G31" i="17"/>
  <c r="H31" i="17" s="1"/>
  <c r="G32" i="17"/>
  <c r="G33" i="17"/>
  <c r="G34" i="17"/>
  <c r="G35" i="17"/>
  <c r="H35" i="17" s="1"/>
  <c r="G36" i="17"/>
  <c r="H36" i="17" s="1"/>
  <c r="G37" i="17"/>
  <c r="G38" i="17"/>
  <c r="H38" i="17" s="1"/>
  <c r="G39" i="17"/>
  <c r="H39" i="17" s="1"/>
  <c r="G40" i="17"/>
  <c r="G41" i="17"/>
  <c r="G42" i="17"/>
  <c r="G43" i="17"/>
  <c r="H43" i="17" s="1"/>
  <c r="G44" i="17"/>
  <c r="H44" i="17" s="1"/>
  <c r="G45" i="17"/>
  <c r="G46" i="17"/>
  <c r="G47" i="17"/>
  <c r="H26" i="17"/>
  <c r="H29" i="17"/>
  <c r="H34" i="17"/>
  <c r="H37" i="17"/>
  <c r="H45" i="17"/>
  <c r="H25" i="17"/>
  <c r="H41" i="17"/>
  <c r="H42" i="17"/>
  <c r="H47" i="17"/>
  <c r="F5" i="17"/>
  <c r="H24" i="17"/>
  <c r="H30" i="17"/>
  <c r="H32" i="17"/>
  <c r="H33" i="17"/>
  <c r="H40" i="17"/>
  <c r="H46" i="17"/>
  <c r="H24" i="30"/>
  <c r="H25" i="30"/>
  <c r="H26" i="30"/>
  <c r="H27" i="30"/>
  <c r="H28" i="30"/>
  <c r="H29" i="30"/>
  <c r="H30" i="30"/>
  <c r="I30" i="30" s="1"/>
  <c r="H31" i="30"/>
  <c r="I31" i="30" s="1"/>
  <c r="H32" i="30"/>
  <c r="H33" i="30"/>
  <c r="H34" i="30"/>
  <c r="H35" i="30"/>
  <c r="H36" i="30"/>
  <c r="H37" i="30"/>
  <c r="H38" i="30"/>
  <c r="I38" i="30" s="1"/>
  <c r="H39" i="30"/>
  <c r="I39" i="30" s="1"/>
  <c r="H40" i="30"/>
  <c r="H41" i="30"/>
  <c r="H42" i="30"/>
  <c r="H43" i="30"/>
  <c r="H44" i="30"/>
  <c r="H45" i="30"/>
  <c r="I45" i="30" s="1"/>
  <c r="H46" i="30"/>
  <c r="I46" i="30" s="1"/>
  <c r="H47" i="30"/>
  <c r="I47" i="30" s="1"/>
  <c r="I22" i="30"/>
  <c r="I23" i="30"/>
  <c r="I24" i="30"/>
  <c r="I25" i="30"/>
  <c r="I26" i="30"/>
  <c r="I27" i="30"/>
  <c r="I28" i="30"/>
  <c r="I29" i="30"/>
  <c r="I32" i="30"/>
  <c r="I33" i="30"/>
  <c r="I34" i="30"/>
  <c r="I35" i="30"/>
  <c r="I36" i="30"/>
  <c r="I37" i="30"/>
  <c r="I40" i="30"/>
  <c r="I41" i="30"/>
  <c r="I42" i="30"/>
  <c r="I43" i="30"/>
  <c r="I44" i="30"/>
  <c r="H6" i="30"/>
  <c r="I6" i="30" s="1"/>
  <c r="H7" i="30"/>
  <c r="I7" i="30" s="1"/>
  <c r="H8" i="30"/>
  <c r="I8" i="30" s="1"/>
  <c r="H9" i="30"/>
  <c r="I9" i="30" s="1"/>
  <c r="H10" i="30"/>
  <c r="I10" i="30" s="1"/>
  <c r="H11" i="30"/>
  <c r="I11" i="30" s="1"/>
  <c r="H12" i="30"/>
  <c r="I12" i="30" s="1"/>
  <c r="H13" i="30"/>
  <c r="I13" i="30" s="1"/>
  <c r="H14" i="30"/>
  <c r="I14" i="30" s="1"/>
  <c r="H15" i="30"/>
  <c r="I15" i="30" s="1"/>
  <c r="H16" i="30"/>
  <c r="I16" i="30" s="1"/>
  <c r="H17" i="30"/>
  <c r="I17" i="30" s="1"/>
  <c r="H18" i="30"/>
  <c r="I18" i="30" s="1"/>
  <c r="H19" i="30"/>
  <c r="I19" i="30" s="1"/>
  <c r="H20" i="30"/>
  <c r="I20" i="30" s="1"/>
  <c r="H21" i="30"/>
  <c r="I21" i="30" s="1"/>
  <c r="H22" i="30"/>
  <c r="H23" i="30"/>
  <c r="H5" i="30"/>
  <c r="A1" i="30"/>
  <c r="D6" i="17"/>
  <c r="F6" i="17"/>
  <c r="D7" i="17"/>
  <c r="F7" i="17"/>
  <c r="D8" i="17"/>
  <c r="F8" i="17"/>
  <c r="D9" i="17"/>
  <c r="F9" i="17"/>
  <c r="D10" i="17"/>
  <c r="F10" i="17"/>
  <c r="D11" i="17"/>
  <c r="F11" i="17"/>
  <c r="D12" i="17"/>
  <c r="F12" i="17"/>
  <c r="D13" i="17"/>
  <c r="F13" i="17"/>
  <c r="D14" i="17"/>
  <c r="F14" i="17"/>
  <c r="D15" i="17"/>
  <c r="F15" i="17"/>
  <c r="D16" i="17"/>
  <c r="F16" i="17"/>
  <c r="D17" i="17"/>
  <c r="F17" i="17"/>
  <c r="D18" i="17"/>
  <c r="F18" i="17"/>
  <c r="D19" i="17"/>
  <c r="F19" i="17"/>
  <c r="D20" i="17"/>
  <c r="F20" i="17"/>
  <c r="D21" i="17"/>
  <c r="F21" i="17"/>
  <c r="D22" i="17"/>
  <c r="F22" i="17"/>
  <c r="D23" i="17"/>
  <c r="E23" i="17"/>
  <c r="F23" i="17"/>
  <c r="C24" i="17"/>
  <c r="D24" i="17"/>
  <c r="E24" i="17"/>
  <c r="F24" i="17"/>
  <c r="C25" i="17"/>
  <c r="D25" i="17"/>
  <c r="E25" i="17"/>
  <c r="F25" i="17"/>
  <c r="C26" i="17"/>
  <c r="D26" i="17"/>
  <c r="E26" i="17"/>
  <c r="F26" i="17"/>
  <c r="C27" i="17"/>
  <c r="D27" i="17"/>
  <c r="E27" i="17"/>
  <c r="F27" i="17"/>
  <c r="C28" i="17"/>
  <c r="D28" i="17"/>
  <c r="E28" i="17"/>
  <c r="F28" i="17"/>
  <c r="C29" i="17"/>
  <c r="D29" i="17"/>
  <c r="E29" i="17"/>
  <c r="F29" i="17"/>
  <c r="C30" i="17"/>
  <c r="D30" i="17"/>
  <c r="E30" i="17"/>
  <c r="F30" i="17"/>
  <c r="C31" i="17"/>
  <c r="D31" i="17"/>
  <c r="E31" i="17"/>
  <c r="F31" i="17"/>
  <c r="C32" i="17"/>
  <c r="D32" i="17"/>
  <c r="E32" i="17"/>
  <c r="F32" i="17"/>
  <c r="C33" i="17"/>
  <c r="D33" i="17"/>
  <c r="E33" i="17"/>
  <c r="F33" i="17"/>
  <c r="C34" i="17"/>
  <c r="D34" i="17"/>
  <c r="E34" i="17"/>
  <c r="F34" i="17"/>
  <c r="C35" i="17"/>
  <c r="D35" i="17"/>
  <c r="E35" i="17"/>
  <c r="F35" i="17"/>
  <c r="C36" i="17"/>
  <c r="D36" i="17"/>
  <c r="E36" i="17"/>
  <c r="F36" i="17"/>
  <c r="C37" i="17"/>
  <c r="D37" i="17"/>
  <c r="E37" i="17"/>
  <c r="F37" i="17"/>
  <c r="C38" i="17"/>
  <c r="D38" i="17"/>
  <c r="E38" i="17"/>
  <c r="F38" i="17"/>
  <c r="C39" i="17"/>
  <c r="D39" i="17"/>
  <c r="E39" i="17"/>
  <c r="F39" i="17"/>
  <c r="C40" i="17"/>
  <c r="D40" i="17"/>
  <c r="E40" i="17"/>
  <c r="F40" i="17"/>
  <c r="C41" i="17"/>
  <c r="D41" i="17"/>
  <c r="E41" i="17"/>
  <c r="F41" i="17"/>
  <c r="C42" i="17"/>
  <c r="D42" i="17"/>
  <c r="E42" i="17"/>
  <c r="F42" i="17"/>
  <c r="C43" i="17"/>
  <c r="D43" i="17"/>
  <c r="E43" i="17"/>
  <c r="F43" i="17"/>
  <c r="C44" i="17"/>
  <c r="D44" i="17"/>
  <c r="E44" i="17"/>
  <c r="F44" i="17"/>
  <c r="C45" i="17"/>
  <c r="D45" i="17"/>
  <c r="E45" i="17"/>
  <c r="F45" i="17"/>
  <c r="C46" i="17"/>
  <c r="D46" i="17"/>
  <c r="E46" i="17"/>
  <c r="F46" i="17"/>
  <c r="C47" i="17"/>
  <c r="D47" i="17"/>
  <c r="E47" i="17"/>
  <c r="F47" i="17"/>
  <c r="O6" i="29"/>
  <c r="E5" i="17" s="1"/>
  <c r="O7" i="29"/>
  <c r="E6" i="17" s="1"/>
  <c r="O8" i="29"/>
  <c r="E7" i="17" s="1"/>
  <c r="O9" i="29"/>
  <c r="E8" i="17" s="1"/>
  <c r="O10" i="29"/>
  <c r="E9" i="17" s="1"/>
  <c r="O11" i="29"/>
  <c r="E10" i="17" s="1"/>
  <c r="O12" i="29"/>
  <c r="E11" i="17" s="1"/>
  <c r="O13" i="29"/>
  <c r="E12" i="17" s="1"/>
  <c r="O14" i="29"/>
  <c r="E13" i="17" s="1"/>
  <c r="O15" i="29"/>
  <c r="E14" i="17" s="1"/>
  <c r="O16" i="29"/>
  <c r="E15" i="17" s="1"/>
  <c r="O17" i="29"/>
  <c r="E16" i="17" s="1"/>
  <c r="O18" i="29"/>
  <c r="E17" i="17" s="1"/>
  <c r="O19" i="29"/>
  <c r="E18" i="17" s="1"/>
  <c r="O20" i="29"/>
  <c r="E19" i="17" s="1"/>
  <c r="O21" i="29"/>
  <c r="E20" i="17" s="1"/>
  <c r="O22" i="29"/>
  <c r="E21" i="17" s="1"/>
  <c r="O23" i="29"/>
  <c r="E22" i="17" s="1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6" i="28"/>
  <c r="O7" i="28"/>
  <c r="C6" i="17" s="1"/>
  <c r="O8" i="28"/>
  <c r="C7" i="17" s="1"/>
  <c r="O9" i="28"/>
  <c r="C8" i="17" s="1"/>
  <c r="O10" i="28"/>
  <c r="C9" i="17" s="1"/>
  <c r="O11" i="28"/>
  <c r="C10" i="17" s="1"/>
  <c r="O12" i="28"/>
  <c r="C11" i="17" s="1"/>
  <c r="O13" i="28"/>
  <c r="C12" i="17" s="1"/>
  <c r="O14" i="28"/>
  <c r="C13" i="17" s="1"/>
  <c r="O15" i="28"/>
  <c r="C14" i="17" s="1"/>
  <c r="O16" i="28"/>
  <c r="C15" i="17" s="1"/>
  <c r="O17" i="28"/>
  <c r="C16" i="17" s="1"/>
  <c r="O18" i="28"/>
  <c r="C17" i="17" s="1"/>
  <c r="O19" i="28"/>
  <c r="C18" i="17" s="1"/>
  <c r="O20" i="28"/>
  <c r="C19" i="17" s="1"/>
  <c r="O21" i="28"/>
  <c r="C20" i="17" s="1"/>
  <c r="O22" i="28"/>
  <c r="C21" i="17" s="1"/>
  <c r="O23" i="28"/>
  <c r="C22" i="17" s="1"/>
  <c r="O24" i="28"/>
  <c r="C23" i="17" s="1"/>
  <c r="G23" i="17" s="1"/>
  <c r="H23" i="17" s="1"/>
  <c r="O25" i="28"/>
  <c r="O26" i="28"/>
  <c r="O27" i="28"/>
  <c r="O28" i="28"/>
  <c r="O29" i="28"/>
  <c r="O30" i="28"/>
  <c r="O31" i="28"/>
  <c r="O32" i="28"/>
  <c r="O33" i="28"/>
  <c r="O34" i="28"/>
  <c r="O35" i="28"/>
  <c r="O36" i="28"/>
  <c r="O37" i="28"/>
  <c r="O38" i="28"/>
  <c r="O39" i="28"/>
  <c r="O40" i="28"/>
  <c r="O41" i="28"/>
  <c r="O42" i="28"/>
  <c r="O43" i="28"/>
  <c r="O44" i="28"/>
  <c r="O45" i="28"/>
  <c r="O46" i="28"/>
  <c r="O47" i="28"/>
  <c r="O48" i="28"/>
  <c r="E34" i="5"/>
  <c r="B14" i="37" s="1"/>
  <c r="F34" i="5"/>
  <c r="B15" i="37" s="1"/>
  <c r="G34" i="5"/>
  <c r="B16" i="37" s="1"/>
  <c r="H34" i="5"/>
  <c r="B17" i="37" s="1"/>
  <c r="D34" i="5"/>
  <c r="B13" i="37" s="1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29" i="5"/>
  <c r="I30" i="5"/>
  <c r="I31" i="5"/>
  <c r="I32" i="5"/>
  <c r="I33" i="5"/>
  <c r="I5" i="5"/>
  <c r="O22" i="1"/>
  <c r="B21" i="37" l="1"/>
  <c r="B23" i="37" s="1"/>
  <c r="B47" i="37"/>
  <c r="B48" i="37" s="1"/>
  <c r="B30" i="37"/>
  <c r="B31" i="37"/>
  <c r="G22" i="17"/>
  <c r="H22" i="17" s="1"/>
  <c r="G21" i="17"/>
  <c r="H21" i="17" s="1"/>
  <c r="B36" i="37"/>
  <c r="B41" i="37" s="1"/>
  <c r="B32" i="37"/>
  <c r="G19" i="17"/>
  <c r="H19" i="17" s="1"/>
  <c r="G20" i="17"/>
  <c r="H20" i="17" s="1"/>
  <c r="G18" i="17"/>
  <c r="H18" i="17" s="1"/>
  <c r="B35" i="37"/>
  <c r="B40" i="37" s="1"/>
  <c r="G17" i="17"/>
  <c r="H17" i="17" s="1"/>
  <c r="I5" i="30"/>
  <c r="B43" i="37"/>
  <c r="B44" i="37" s="1"/>
  <c r="A27" i="1"/>
  <c r="G11" i="17"/>
  <c r="H11" i="17" s="1"/>
  <c r="G16" i="17"/>
  <c r="H16" i="17" s="1"/>
  <c r="G14" i="17"/>
  <c r="H14" i="17" s="1"/>
  <c r="G13" i="17"/>
  <c r="H13" i="17" s="1"/>
  <c r="G12" i="17"/>
  <c r="H12" i="17" s="1"/>
  <c r="G10" i="17"/>
  <c r="H10" i="17" s="1"/>
  <c r="G9" i="17"/>
  <c r="H9" i="17" s="1"/>
  <c r="G8" i="17"/>
  <c r="H8" i="17" s="1"/>
  <c r="G7" i="17"/>
  <c r="H7" i="17" s="1"/>
  <c r="G6" i="17"/>
  <c r="H6" i="17" s="1"/>
  <c r="B22" i="37"/>
  <c r="I34" i="5"/>
  <c r="B18" i="37" s="1"/>
  <c r="B27" i="1"/>
  <c r="O27" i="1"/>
  <c r="M27" i="1"/>
  <c r="I27" i="1"/>
  <c r="K27" i="1"/>
  <c r="D27" i="1"/>
  <c r="G15" i="17"/>
  <c r="H15" i="17" s="1"/>
  <c r="B18" i="29"/>
  <c r="B22" i="23"/>
  <c r="B19" i="28"/>
  <c r="B25" i="29"/>
  <c r="B23" i="30"/>
  <c r="B21" i="23"/>
  <c r="B18" i="28"/>
  <c r="B24" i="17"/>
  <c r="B24" i="29"/>
  <c r="B22" i="30"/>
  <c r="B20" i="23"/>
  <c r="B25" i="28"/>
  <c r="B23" i="17"/>
  <c r="B23" i="29"/>
  <c r="B21" i="30"/>
  <c r="B20" i="28"/>
  <c r="B27" i="23"/>
  <c r="B26" i="23"/>
  <c r="B23" i="28"/>
  <c r="B21" i="17"/>
  <c r="B21" i="29"/>
  <c r="B19" i="30"/>
  <c r="B23" i="23"/>
  <c r="B18" i="17"/>
  <c r="B24" i="30"/>
  <c r="B24" i="28"/>
  <c r="B22" i="17"/>
  <c r="B22" i="29"/>
  <c r="B20" i="30"/>
  <c r="B25" i="23"/>
  <c r="B22" i="28"/>
  <c r="B20" i="17"/>
  <c r="B20" i="29"/>
  <c r="B18" i="30"/>
  <c r="B17" i="17"/>
  <c r="B24" i="23"/>
  <c r="B21" i="28"/>
  <c r="B19" i="17"/>
  <c r="B19" i="29"/>
  <c r="B17" i="30"/>
  <c r="B13" i="30"/>
  <c r="B12" i="28"/>
  <c r="B10" i="29"/>
  <c r="B16" i="23"/>
  <c r="B8" i="23"/>
  <c r="B10" i="28"/>
  <c r="B12" i="17"/>
  <c r="B16" i="29"/>
  <c r="B8" i="29"/>
  <c r="B10" i="30"/>
  <c r="B11" i="23"/>
  <c r="B7" i="17"/>
  <c r="B6" i="17"/>
  <c r="B9" i="23"/>
  <c r="B17" i="29"/>
  <c r="B15" i="23"/>
  <c r="B6" i="28"/>
  <c r="B17" i="28"/>
  <c r="B9" i="28"/>
  <c r="B11" i="17"/>
  <c r="B15" i="29"/>
  <c r="B7" i="29"/>
  <c r="B9" i="30"/>
  <c r="B13" i="28"/>
  <c r="B6" i="29"/>
  <c r="B14" i="23"/>
  <c r="B16" i="28"/>
  <c r="B8" i="28"/>
  <c r="B10" i="17"/>
  <c r="B14" i="29"/>
  <c r="B5" i="30"/>
  <c r="B16" i="30"/>
  <c r="B8" i="30"/>
  <c r="B15" i="17"/>
  <c r="B11" i="29"/>
  <c r="B14" i="17"/>
  <c r="B12" i="30"/>
  <c r="B11" i="28"/>
  <c r="B9" i="29"/>
  <c r="B13" i="23"/>
  <c r="B15" i="28"/>
  <c r="B7" i="28"/>
  <c r="B9" i="17"/>
  <c r="B13" i="29"/>
  <c r="B15" i="30"/>
  <c r="B7" i="30"/>
  <c r="B19" i="23"/>
  <c r="B18" i="23"/>
  <c r="B10" i="23"/>
  <c r="B17" i="23"/>
  <c r="B13" i="17"/>
  <c r="B11" i="30"/>
  <c r="B12" i="23"/>
  <c r="B14" i="28"/>
  <c r="B5" i="17"/>
  <c r="B16" i="17"/>
  <c r="B8" i="17"/>
  <c r="B12" i="29"/>
  <c r="B14" i="30"/>
  <c r="B6" i="30"/>
  <c r="A1" i="5"/>
  <c r="O5" i="28"/>
  <c r="C4" i="17" s="1"/>
  <c r="B24" i="37" s="1"/>
  <c r="O5" i="29"/>
  <c r="E4" i="17" s="1"/>
  <c r="B26" i="37" s="1"/>
  <c r="F4" i="17"/>
  <c r="B27" i="37" s="1"/>
  <c r="D5" i="17"/>
  <c r="B34" i="37" s="1"/>
  <c r="B39" i="37" s="1"/>
  <c r="D4" i="17"/>
  <c r="B25" i="37" s="1"/>
  <c r="A1" i="29"/>
  <c r="A1" i="28"/>
  <c r="A1" i="17"/>
  <c r="A1" i="4"/>
  <c r="A1" i="23"/>
  <c r="G4" i="17" l="1"/>
  <c r="B28" i="37" s="1"/>
  <c r="C5" i="17"/>
  <c r="B29" i="37" l="1"/>
  <c r="B33" i="37"/>
  <c r="G5" i="17"/>
  <c r="H5" i="17" s="1"/>
  <c r="B38" i="37" l="1"/>
  <c r="B37" i="37"/>
  <c r="B42" i="37" s="1"/>
  <c r="C21" i="1"/>
  <c r="I21" i="1"/>
  <c r="H21" i="1"/>
  <c r="G21" i="1"/>
  <c r="F21" i="1"/>
  <c r="E21" i="1"/>
  <c r="D21" i="1"/>
  <c r="J21" i="1" l="1" a="1"/>
  <c r="J21" i="1" s="1"/>
  <c r="C22" i="1" s="1"/>
  <c r="M21" i="1"/>
  <c r="D22" i="1" l="1"/>
  <c r="F22" i="1"/>
  <c r="H22" i="1"/>
  <c r="G22" i="1"/>
  <c r="E22" i="1"/>
  <c r="J22" i="1"/>
  <c r="N21" i="1"/>
  <c r="N22" i="1" s="1"/>
  <c r="I22" i="1"/>
  <c r="L22" i="1" l="1"/>
  <c r="M22" i="1"/>
  <c r="K2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<sst xmlns="http://schemas.openxmlformats.org/spreadsheetml/2006/main" count="833" uniqueCount="406">
  <si>
    <t>แบบบันทึกผลการเรียนประจำรายวิชา</t>
  </si>
  <si>
    <t>โรงเรียน</t>
  </si>
  <si>
    <t>อำเภอ / เขต</t>
  </si>
  <si>
    <t>จังหวัด</t>
  </si>
  <si>
    <t>ชั้นมัธยมศึกษาปีที่</t>
  </si>
  <si>
    <t>ห้อง</t>
  </si>
  <si>
    <t>ภาคเรียนที่</t>
  </si>
  <si>
    <t>ปีการศึกษา</t>
  </si>
  <si>
    <t>รายวิชา</t>
  </si>
  <si>
    <t>รหัสวิชา</t>
  </si>
  <si>
    <t>หน่วยกิต</t>
  </si>
  <si>
    <t>เวลาเรียน</t>
  </si>
  <si>
    <t>ชั่วโมง/สัปดาห์</t>
  </si>
  <si>
    <t>ครูผู้สอน</t>
  </si>
  <si>
    <t>ครูที่ปรึกษา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</si>
  <si>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</si>
  <si>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</si>
  <si>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</si>
  <si>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</si>
  <si>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ร</t>
  </si>
  <si>
    <t>มส</t>
  </si>
  <si>
    <t>ผ</t>
  </si>
  <si>
    <t>มผ</t>
  </si>
  <si>
    <t>อื่นๆ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</si>
  <si>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</si>
  <si>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</si>
  <si>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</si>
  <si>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3=ดีเยี่ยม</t>
  </si>
  <si>
    <t>2=ดี</t>
  </si>
  <si>
    <t>1=ผ่าน</t>
  </si>
  <si>
    <t>0=ไม่ผ่าน</t>
  </si>
  <si>
    <t>การอนุมัติผลการเรียน</t>
  </si>
  <si>
    <t>o</t>
  </si>
  <si>
    <t>ไม่อนุมัติ</t>
  </si>
  <si>
    <t>ลงชื่อ</t>
  </si>
  <si>
    <t>หัวหน้ากลุ่มสาระการเรียนรู้</t>
  </si>
  <si>
    <t>หัวหน้างานทะเบียนวัดผล</t>
  </si>
  <si>
    <t>เรียนเสนอเพื่อโปรดพิจารณา</t>
  </si>
  <si>
    <t>อนุมัติ</t>
  </si>
  <si>
    <t>วันที่</t>
  </si>
  <si>
    <t>เดือน</t>
  </si>
  <si>
    <t>พ.ศ.</t>
  </si>
  <si>
    <t>กลุ่มสาระการเรียนรู้</t>
  </si>
  <si>
    <t>สาระ มาตรฐานและตัวชี้วัด/ผลการเรียนรู้</t>
  </si>
  <si>
    <t>เลขที่</t>
  </si>
  <si>
    <t>ชื่อ</t>
  </si>
  <si>
    <t>ปกติ</t>
  </si>
  <si>
    <t>แก้ตัว</t>
  </si>
  <si>
    <t>เรียนซ้ำ</t>
  </si>
  <si>
    <t>โพนงามพิทยานุกูล</t>
  </si>
  <si>
    <t>บันทึกเวลาเรียน</t>
  </si>
  <si>
    <t>สัปดาห์</t>
  </si>
  <si>
    <t>วัน/เดือน</t>
  </si>
  <si>
    <t>ชั่วโมงที่</t>
  </si>
  <si>
    <t>รวม</t>
  </si>
  <si>
    <t>ร้อยละ</t>
  </si>
  <si>
    <t>รองผู้อำนวยการ/หัวหน้าฝ่ายวิชาการ</t>
  </si>
  <si>
    <t>ผู้อำนวยการโรงเรียน</t>
  </si>
  <si>
    <t>ภาษาไทย</t>
  </si>
  <si>
    <t>คณิตศาสตร์</t>
  </si>
  <si>
    <t>วิทยาศาสตร์และเทคโนโลยี</t>
  </si>
  <si>
    <t>สังคมศึกษา ศาสนา และวัฒนธรรม</t>
  </si>
  <si>
    <t>สุขศึกษาและพลศึกษา</t>
  </si>
  <si>
    <t>ศิลปะ</t>
  </si>
  <si>
    <t>ภาษาต่างประเทศ</t>
  </si>
  <si>
    <t>การงานอาชีพ</t>
  </si>
  <si>
    <t>โกสุมพิสัย</t>
  </si>
  <si>
    <t>มหาสารคาม</t>
  </si>
  <si>
    <t>กลางภาค</t>
  </si>
  <si>
    <t>ปลายภาค</t>
  </si>
  <si>
    <t>คะแนนก่อนกลางภาค</t>
  </si>
  <si>
    <t>คะแนนหลังกลางภาค</t>
  </si>
  <si>
    <t>คะแนนเต็ม</t>
  </si>
  <si>
    <t>รายการ</t>
  </si>
  <si>
    <t>หน่วย/ตัวชี้วัด</t>
  </si>
  <si>
    <t>ก่อนกลางภาค</t>
  </si>
  <si>
    <t>หลังกลางภาค</t>
  </si>
  <si>
    <t>มาตรฐานข้อที่</t>
  </si>
  <si>
    <t>ข้อที่</t>
  </si>
  <si>
    <t>ผลการเรียนรู้ที่คาดหวัง</t>
  </si>
  <si>
    <t>คะแนนระหว่างภาค</t>
  </si>
  <si>
    <t>คะแนนกลางภาค</t>
  </si>
  <si>
    <t>คะแนนปลายภาค</t>
  </si>
  <si>
    <t>K</t>
  </si>
  <si>
    <t>P</t>
  </si>
  <si>
    <t>A</t>
  </si>
  <si>
    <t>จำนวน</t>
  </si>
  <si>
    <t>1. นางสาวพัชรินทร์  โมหา , 2.นายปรมินทร์  อัตตะเนย์</t>
  </si>
  <si>
    <t>01446</t>
  </si>
  <si>
    <t>01447</t>
  </si>
  <si>
    <t>01448</t>
  </si>
  <si>
    <t>01449</t>
  </si>
  <si>
    <t>01450</t>
  </si>
  <si>
    <t>01451</t>
  </si>
  <si>
    <t>01452</t>
  </si>
  <si>
    <t>01453</t>
  </si>
  <si>
    <t>01454</t>
  </si>
  <si>
    <t>01455</t>
  </si>
  <si>
    <t>01456</t>
  </si>
  <si>
    <t>( นายวัชรินทร์  ติดวงษา )</t>
  </si>
  <si>
    <t>ร,มส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</si>
  <si>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</si>
  <si>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</si>
  <si>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</si>
  <si>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</si>
  <si>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5.ความสามรถในการใช้เทคโนโลยี</t>
  </si>
  <si>
    <t>ระดับคุณภาพ</t>
  </si>
  <si>
    <t>สมรรถนะที่สำคัญของผู้เรียนทั้ง 5 ด้าน</t>
  </si>
  <si>
    <t>สรุปผล
(ฐานนิยม)</t>
  </si>
  <si>
    <t>กิจกรรมพัฒนาผู้เรียน</t>
  </si>
  <si>
    <t>ชั้น</t>
  </si>
  <si>
    <t>เลขประจำตัวนักเรียน</t>
  </si>
  <si>
    <t>คำนำหน้าชื่อ</t>
  </si>
  <si>
    <t>นามสกุล</t>
  </si>
  <si>
    <t>ม.1</t>
  </si>
  <si>
    <t>เด็กชาย</t>
  </si>
  <si>
    <t>เจษฎา</t>
  </si>
  <si>
    <t>พงศกร</t>
  </si>
  <si>
    <t>เด็กหญิง</t>
  </si>
  <si>
    <t>ม.2</t>
  </si>
  <si>
    <t>01414</t>
  </si>
  <si>
    <t>01417</t>
  </si>
  <si>
    <t>01418</t>
  </si>
  <si>
    <t>01419</t>
  </si>
  <si>
    <t>01420</t>
  </si>
  <si>
    <t>01421</t>
  </si>
  <si>
    <t>01423</t>
  </si>
  <si>
    <t>01424</t>
  </si>
  <si>
    <t>01425</t>
  </si>
  <si>
    <t>01426</t>
  </si>
  <si>
    <t>01427</t>
  </si>
  <si>
    <t>01429</t>
  </si>
  <si>
    <t>01435</t>
  </si>
  <si>
    <t>01444</t>
  </si>
  <si>
    <t>สุชาดา</t>
  </si>
  <si>
    <t>01432</t>
  </si>
  <si>
    <t>ม.3</t>
  </si>
  <si>
    <t>นาย</t>
  </si>
  <si>
    <t>01403</t>
  </si>
  <si>
    <t>01404</t>
  </si>
  <si>
    <t>01407</t>
  </si>
  <si>
    <t>01406</t>
  </si>
  <si>
    <t>01405</t>
  </si>
  <si>
    <t>ม.4</t>
  </si>
  <si>
    <t>01377</t>
  </si>
  <si>
    <t>01384</t>
  </si>
  <si>
    <t>01375</t>
  </si>
  <si>
    <t>01376</t>
  </si>
  <si>
    <t>ณัฐดนัย</t>
  </si>
  <si>
    <t>01389</t>
  </si>
  <si>
    <t>นางสาว</t>
  </si>
  <si>
    <t>01397</t>
  </si>
  <si>
    <t>01395</t>
  </si>
  <si>
    <t>01390</t>
  </si>
  <si>
    <t>01396</t>
  </si>
  <si>
    <t>01391</t>
  </si>
  <si>
    <t>01441</t>
  </si>
  <si>
    <t>01457</t>
  </si>
  <si>
    <t>01458</t>
  </si>
  <si>
    <t>01460</t>
  </si>
  <si>
    <t>ม.5</t>
  </si>
  <si>
    <t>01358</t>
  </si>
  <si>
    <t>01359</t>
  </si>
  <si>
    <t>01360</t>
  </si>
  <si>
    <t>01362</t>
  </si>
  <si>
    <t>01364</t>
  </si>
  <si>
    <t>ม.6</t>
  </si>
  <si>
    <t>01461</t>
  </si>
  <si>
    <t>01462</t>
  </si>
  <si>
    <t>คุณลักษณะอันพึงประสงค์</t>
  </si>
  <si>
    <t>1.รักชาติ ศาสนา พระมหากษัตริย์</t>
  </si>
  <si>
    <t>2. ซื่อสัตย์สุจริต</t>
  </si>
  <si>
    <t>3.มีวินัย</t>
  </si>
  <si>
    <t>4.ใฝ่เรียนรู้</t>
  </si>
  <si>
    <t>5.อยู่อย่างพอเพียง</t>
  </si>
  <si>
    <t>6.มุ่งมั่นในการทำงาน</t>
  </si>
  <si>
    <t>7.รักความเป็นไทย</t>
  </si>
  <si>
    <t>8.มีจิตสาธารณะ</t>
  </si>
  <si>
    <t>01465</t>
  </si>
  <si>
    <t>01471</t>
  </si>
  <si>
    <t>01467</t>
  </si>
  <si>
    <t>01469</t>
  </si>
  <si>
    <t>01470</t>
  </si>
  <si>
    <t>01473</t>
  </si>
  <si>
    <t>01472</t>
  </si>
  <si>
    <t>01466</t>
  </si>
  <si>
    <t>01464</t>
  </si>
  <si>
    <t>01463</t>
  </si>
  <si>
    <t>01468</t>
  </si>
  <si>
    <t>01477</t>
  </si>
  <si>
    <t>01476</t>
  </si>
  <si>
    <t>01478</t>
  </si>
  <si>
    <t>01480</t>
  </si>
  <si>
    <t>01479</t>
  </si>
  <si>
    <t>01474</t>
  </si>
  <si>
    <t>01475</t>
  </si>
  <si>
    <t>01483</t>
  </si>
  <si>
    <t>01484</t>
  </si>
  <si>
    <t>01387</t>
  </si>
  <si>
    <t>01481</t>
  </si>
  <si>
    <t>01482</t>
  </si>
  <si>
    <t>01393</t>
  </si>
  <si>
    <t>01363</t>
  </si>
  <si>
    <t>1.การอ่าน</t>
  </si>
  <si>
    <t>2. คิดวิเคราะห์</t>
  </si>
  <si>
    <t>ประเมินการอ่าน คิดวิเคราะห์ และเขียน</t>
  </si>
  <si>
    <t>3.เขียน</t>
  </si>
  <si>
    <t>home_grade_level</t>
  </si>
  <si>
    <t>home_room</t>
  </si>
  <si>
    <t>home_semester</t>
  </si>
  <si>
    <t>home_academic_year</t>
  </si>
  <si>
    <t>home_subject</t>
  </si>
  <si>
    <t>home_subject_code</t>
  </si>
  <si>
    <t>home_learning_area</t>
  </si>
  <si>
    <t>home_credit</t>
  </si>
  <si>
    <t>home_study_time</t>
  </si>
  <si>
    <t>home_teacher</t>
  </si>
  <si>
    <t>home_advisor</t>
  </si>
  <si>
    <t>list</t>
  </si>
  <si>
    <t>value</t>
  </si>
  <si>
    <t>02_k</t>
  </si>
  <si>
    <t>02_p</t>
  </si>
  <si>
    <t>02_a</t>
  </si>
  <si>
    <t>02_midterm</t>
  </si>
  <si>
    <t>02_final</t>
  </si>
  <si>
    <t>02_total</t>
  </si>
  <si>
    <t>03_total_hour</t>
  </si>
  <si>
    <t>03_total_percent</t>
  </si>
  <si>
    <t>total_student</t>
  </si>
  <si>
    <t>03_check_valid_hour_midterm</t>
  </si>
  <si>
    <t>03_check_valid_hour_final</t>
  </si>
  <si>
    <t>03_average_hour_percent</t>
  </si>
  <si>
    <t>06_total_score</t>
  </si>
  <si>
    <t>06_total_midterm</t>
  </si>
  <si>
    <t>06_total_before_modterm</t>
  </si>
  <si>
    <t>06_total_after_modterm</t>
  </si>
  <si>
    <t>06_total_final</t>
  </si>
  <si>
    <t>06_before_midterm_percent</t>
  </si>
  <si>
    <t>06_midterm_percent</t>
  </si>
  <si>
    <t>06_after_midterm_percent</t>
  </si>
  <si>
    <t>06_final_percent</t>
  </si>
  <si>
    <t>06_before_midterm_percent_valid</t>
  </si>
  <si>
    <t>06_midterm_percent_valid</t>
  </si>
  <si>
    <t>06_after_midterm_percent_valid</t>
  </si>
  <si>
    <t>06_final_percent_valid</t>
  </si>
  <si>
    <t>08_attitude_count</t>
  </si>
  <si>
    <t>07_competency_percent</t>
  </si>
  <si>
    <t>07_competency_percent_valid</t>
  </si>
  <si>
    <t>09_read_analyze_write_count</t>
  </si>
  <si>
    <t>09_read_analyze_write_percent_valid</t>
  </si>
  <si>
    <t>08_attitude_count_percent_valid</t>
  </si>
  <si>
    <t>ว21102</t>
  </si>
  <si>
    <t>วิทยาศาสตร์พื้นฐาน</t>
  </si>
  <si>
    <t>06_grade_percent</t>
  </si>
  <si>
    <t>06_grade_percent_valid</t>
  </si>
  <si>
    <t>06_compare_midterm_with_total_midterm</t>
  </si>
  <si>
    <t>06_compare_before_midterm_with_total_before_midterm</t>
  </si>
  <si>
    <t>06_compare_after_midterm_with_total_after_midterm</t>
  </si>
  <si>
    <t>06_compare_final_with_total_final</t>
  </si>
  <si>
    <t>กิตติ</t>
  </si>
  <si>
    <t>ศรีบุญเรือง</t>
  </si>
  <si>
    <t>พิทักษ์</t>
  </si>
  <si>
    <t>จันทร์สว่าง</t>
  </si>
  <si>
    <t>สมชาย</t>
  </si>
  <si>
    <t>สินทรัพย์</t>
  </si>
  <si>
    <t>ธนากร</t>
  </si>
  <si>
    <t>บุญเพ็ง</t>
  </si>
  <si>
    <t>วรากร</t>
  </si>
  <si>
    <t>ตั้งใจดี</t>
  </si>
  <si>
    <t>ภูริทัต</t>
  </si>
  <si>
    <t>เจริญสุข</t>
  </si>
  <si>
    <t>ปราโมทย์</t>
  </si>
  <si>
    <t>วงศ์สมบูรณ์</t>
  </si>
  <si>
    <t>สุขสันต์</t>
  </si>
  <si>
    <t>อภิวัฒน์</t>
  </si>
  <si>
    <t>คำดี</t>
  </si>
  <si>
    <t>ณัฐพงษ์</t>
  </si>
  <si>
    <t>มงคลชัย</t>
  </si>
  <si>
    <t>ศิวกร</t>
  </si>
  <si>
    <t>แซ่ลิ้ม</t>
  </si>
  <si>
    <t>กฤษณะ</t>
  </si>
  <si>
    <t>ทองมาก</t>
  </si>
  <si>
    <t>ชินวัฒน์</t>
  </si>
  <si>
    <t>โพธิ์ทอง</t>
  </si>
  <si>
    <t>ทศพล</t>
  </si>
  <si>
    <t>รัตนคุณ</t>
  </si>
  <si>
    <t>คำแสน</t>
  </si>
  <si>
    <t>พีรพงศ์</t>
  </si>
  <si>
    <t>รุ่งเรือง</t>
  </si>
  <si>
    <t>สถาพร</t>
  </si>
  <si>
    <t>ใจงาม</t>
  </si>
  <si>
    <t>พัลลภ</t>
  </si>
  <si>
    <t>วงศ์คูณ</t>
  </si>
  <si>
    <t>ธีรภัทร</t>
  </si>
  <si>
    <t>เกิดผล</t>
  </si>
  <si>
    <t>ภาณุพงศ์</t>
  </si>
  <si>
    <t>รัตนา</t>
  </si>
  <si>
    <t>สุภาวดี</t>
  </si>
  <si>
    <t>แก้วใส</t>
  </si>
  <si>
    <t>ศิริพร</t>
  </si>
  <si>
    <t>มั่งมี</t>
  </si>
  <si>
    <t>ชุติมา</t>
  </si>
  <si>
    <t>ใจดี</t>
  </si>
  <si>
    <t>วรรณา</t>
  </si>
  <si>
    <t>อ่อนหวาน</t>
  </si>
  <si>
    <t>นฤมล</t>
  </si>
  <si>
    <t>วิเศษสุข</t>
  </si>
  <si>
    <t>อรทัย</t>
  </si>
  <si>
    <t>ชาญชัย</t>
  </si>
  <si>
    <t>สายฝน</t>
  </si>
  <si>
    <t>รุ่งแสง</t>
  </si>
  <si>
    <t>อมรรัตน์</t>
  </si>
  <si>
    <t>พูนทรัพย์</t>
  </si>
  <si>
    <t>ทัศนีย์</t>
  </si>
  <si>
    <t>คำหอม</t>
  </si>
  <si>
    <t>ณัฐณิชา</t>
  </si>
  <si>
    <t>ยอดยิ่ง</t>
  </si>
  <si>
    <t>ปวีณา</t>
  </si>
  <si>
    <t>ศรีสมบัติ</t>
  </si>
  <si>
    <t>กมลวรรณ</t>
  </si>
  <si>
    <t>บัวทอง</t>
  </si>
  <si>
    <t>พัชรินทร์</t>
  </si>
  <si>
    <t>ใจมั่น</t>
  </si>
  <si>
    <t>จารุวรรณ</t>
  </si>
  <si>
    <t>ทองแท้</t>
  </si>
  <si>
    <t>รัตติยา</t>
  </si>
  <si>
    <t>มีบุญ</t>
  </si>
  <si>
    <t>งามวงศ์</t>
  </si>
  <si>
    <t>เบญจวรรณ</t>
  </si>
  <si>
    <t>นาคดี</t>
  </si>
  <si>
    <t>ขวัญฤดี</t>
  </si>
  <si>
    <t>ชุ่มเย็น</t>
  </si>
  <si>
    <t>พรรณิภา</t>
  </si>
  <si>
    <t>สมบูรณ์สุข</t>
  </si>
  <si>
    <t>ธนัญญา</t>
  </si>
  <si>
    <t>คำพา</t>
  </si>
  <si>
    <t>อภิสิทธิ์</t>
  </si>
  <si>
    <t>สีทอง</t>
  </si>
  <si>
    <t>ปวเรศ</t>
  </si>
  <si>
    <t>สุดใจ</t>
  </si>
  <si>
    <t>ธวัชชัย</t>
  </si>
  <si>
    <t>แสงทอง</t>
  </si>
  <si>
    <t>จิราวัฒน์</t>
  </si>
  <si>
    <t>รักดี</t>
  </si>
  <si>
    <t>ก้องภพ</t>
  </si>
  <si>
    <t>เจริญกิจ</t>
  </si>
  <si>
    <t>พชร</t>
  </si>
  <si>
    <t>ประเสริฐ</t>
  </si>
  <si>
    <t>วีรภัทร</t>
  </si>
  <si>
    <t>ลือชา</t>
  </si>
  <si>
    <t>ภูวเดช</t>
  </si>
  <si>
    <t>คำปลิว</t>
  </si>
  <si>
    <t>สิทธิโชค</t>
  </si>
  <si>
    <t>อุ่นเรือน</t>
  </si>
  <si>
    <t>คณาธิป</t>
  </si>
  <si>
    <t>งามเมือง</t>
  </si>
  <si>
    <t>รัชชานนท์</t>
  </si>
  <si>
    <t>มั่งคั่ง</t>
  </si>
  <si>
    <t>ปัญญาไว</t>
  </si>
  <si>
    <t>ภาณุวัฒน์</t>
  </si>
  <si>
    <t>สุขเกษม</t>
  </si>
  <si>
    <t>ปฐวี</t>
  </si>
  <si>
    <t>เจียมดี</t>
  </si>
  <si>
    <t>พีรวิชญ์</t>
  </si>
  <si>
    <t>สีมา</t>
  </si>
  <si>
    <t>ชนาธิป</t>
  </si>
  <si>
    <t>โยธา</t>
  </si>
  <si>
    <t>ธนวัฒน์</t>
  </si>
  <si>
    <t>ศรีศักดิ์</t>
  </si>
  <si>
    <t>ศศิธร</t>
  </si>
  <si>
    <t>ใจเย็น</t>
  </si>
  <si>
    <t>นภัสวรรณ</t>
  </si>
  <si>
    <t>พัฒนกุล</t>
  </si>
  <si>
    <t>ปานวาด</t>
  </si>
  <si>
    <t>บัวศรี</t>
  </si>
  <si>
    <t>ขนิษฐา</t>
  </si>
  <si>
    <t>ภัทราวดี</t>
  </si>
  <si>
    <t>ทองคำ</t>
  </si>
  <si>
    <t>วราภรณ์</t>
  </si>
  <si>
    <t>ชัยชนะ</t>
  </si>
  <si>
    <t>พิชชาภา</t>
  </si>
  <si>
    <t>รัตนโชติ</t>
  </si>
  <si>
    <t>จิราภรณ์</t>
  </si>
  <si>
    <t>อ่อนน้อม</t>
  </si>
  <si>
    <t>นฤภร</t>
  </si>
  <si>
    <t>เพ็ชรรัตน์</t>
  </si>
  <si>
    <t>พิชญาภา</t>
  </si>
  <si>
    <t>ธัญญลักษณ์</t>
  </si>
  <si>
    <t>สีสวย</t>
  </si>
  <si>
    <t>สุชานันท์</t>
  </si>
  <si>
    <t>อมิตดา</t>
  </si>
  <si>
    <t>หาญกล้า</t>
  </si>
  <si>
    <t>สาริศา</t>
  </si>
  <si>
    <t>ยอดทอง</t>
  </si>
  <si>
    <t>ณัฐชยา</t>
  </si>
  <si>
    <t>งามพร้อม</t>
  </si>
  <si>
    <t>ปุณยวีร์</t>
  </si>
  <si>
    <t>คำแสง</t>
  </si>
  <si>
    <t>ศิรินาถ</t>
  </si>
  <si>
    <t>วงษ์ไพศาล</t>
  </si>
  <si>
    <t>กนกวรรณ</t>
  </si>
  <si>
    <t>กิตติสกุล</t>
  </si>
  <si>
    <t>วลัยพร</t>
  </si>
  <si>
    <t>ทองสุก</t>
  </si>
  <si>
    <t>ภูษณิศา</t>
  </si>
  <si>
    <t>งามวุฒิ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</si>
</sst>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[$-107041E]d\ mmm\ yy;@"/>
  </numFmts>
  <fonts count="22" x14ac:knownFonts="1"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sz val="8"/>
      <name val="Tahoma"/>
      <family val="2"/>
      <charset val="222"/>
      <scheme val="minor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b/>
      <sz val="11"/>
      <color theme="1"/>
      <name val="TH Sarabun New"/>
      <family val="2"/>
    </font>
    <font>
      <sz val="14"/>
      <color theme="1"/>
      <name val="TH Sarabun New"/>
      <family val="2"/>
    </font>
    <font>
      <sz val="10"/>
      <color theme="1"/>
      <name val="TH Sarabun New"/>
      <family val="2"/>
    </font>
    <font>
      <b/>
      <sz val="16"/>
      <color theme="1"/>
      <name val="TH Sarabun New"/>
      <family val="2"/>
    </font>
    <font>
      <b/>
      <sz val="12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</font>
    <font>
      <sz val="11"/>
      <color theme="1"/>
      <name val="TH Sarabun New"/>
      <family val="2"/>
    </font>
    <font>
      <b/>
      <sz val="20"/>
      <color theme="1"/>
      <name val="TH Sarabun New"/>
      <family val="2"/>
    </font>
    <font>
      <sz val="16"/>
      <color rgb="FF000000"/>
      <name val="TH Sarabun New"/>
      <family val="2"/>
    </font>
    <font>
      <sz val="14"/>
      <color theme="1"/>
      <name val="TH SarabunPSK"/>
      <family val="2"/>
      <charset val="222"/>
    </font>
    <font>
      <sz val="14"/>
      <color theme="1"/>
      <name val="TH Sarabun New"/>
      <family val="2"/>
      <charset val="222"/>
    </font>
    <font>
      <sz val="10"/>
      <color theme="1"/>
      <name val="TH Sarabun New"/>
      <family val="2"/>
      <charset val="222"/>
    </font>
    <font>
      <b/>
      <sz val="10"/>
      <color theme="1"/>
      <name val="TH Sarabun New"/>
      <family val="2"/>
      <charset val="222"/>
    </font>
    <font>
      <b/>
      <sz val="11"/>
      <color theme="1"/>
      <name val="Tahoma"/>
      <family val="2"/>
      <charset val="22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2">
    <xf numFmtId="0" fontId="0" fillId="0" borderId="0" xfId="0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/>
    <xf numFmtId="0" fontId="10" fillId="0" borderId="0" xfId="0" applyFont="1" applyAlignment="1">
      <alignment horizontal="left" vertical="center"/>
    </xf>
    <xf numFmtId="0" fontId="13" fillId="0" borderId="17" xfId="0" applyFont="1" applyBorder="1" applyAlignment="1">
      <alignment horizontal="lef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3" fillId="0" borderId="17" xfId="0" applyFont="1" applyBorder="1" applyAlignment="1">
      <alignment vertical="center"/>
    </xf>
    <xf numFmtId="0" fontId="8" fillId="0" borderId="0" xfId="0" applyFont="1"/>
    <xf numFmtId="0" fontId="8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left" wrapText="1"/>
    </xf>
    <xf numFmtId="0" fontId="10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187" fontId="12" fillId="0" borderId="1" xfId="0" applyNumberFormat="1" applyFont="1" applyBorder="1" applyAlignment="1">
      <alignment horizontal="center" vertical="center" textRotation="90"/>
    </xf>
    <xf numFmtId="0" fontId="7" fillId="2" borderId="1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 wrapText="1"/>
    </xf>
    <xf numFmtId="0" fontId="13" fillId="0" borderId="0" xfId="0" applyFont="1"/>
    <xf numFmtId="0" fontId="17" fillId="0" borderId="19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49" fontId="13" fillId="0" borderId="0" xfId="0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49" fontId="13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1" fontId="12" fillId="0" borderId="18" xfId="0" quotePrefix="1" applyNumberFormat="1" applyFont="1" applyBorder="1" applyAlignment="1">
      <alignment horizontal="center" vertical="center" textRotation="90"/>
    </xf>
    <xf numFmtId="1" fontId="12" fillId="0" borderId="18" xfId="0" applyNumberFormat="1" applyFont="1" applyBorder="1" applyAlignment="1">
      <alignment horizontal="center" vertical="center" textRotation="90"/>
    </xf>
    <xf numFmtId="0" fontId="8" fillId="0" borderId="19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13" fillId="0" borderId="0" xfId="0" quotePrefix="1" applyFont="1"/>
    <xf numFmtId="0" fontId="8" fillId="2" borderId="4" xfId="0" applyFont="1" applyFill="1" applyBorder="1" applyAlignment="1">
      <alignment horizontal="center" vertical="center"/>
    </xf>
    <xf numFmtId="0" fontId="14" fillId="2" borderId="33" xfId="0" applyFont="1" applyFill="1" applyBorder="1" applyAlignment="1">
      <alignment horizontal="center" vertical="center" wrapText="1"/>
    </xf>
    <xf numFmtId="0" fontId="14" fillId="2" borderId="34" xfId="0" applyFont="1" applyFill="1" applyBorder="1" applyAlignment="1">
      <alignment horizontal="center" vertical="center" wrapText="1"/>
    </xf>
    <xf numFmtId="0" fontId="14" fillId="2" borderId="35" xfId="0" applyFont="1" applyFill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" fontId="13" fillId="0" borderId="0" xfId="0" applyNumberFormat="1" applyFont="1" applyAlignment="1">
      <alignment horizontal="left" vertical="center"/>
    </xf>
    <xf numFmtId="0" fontId="0" fillId="0" borderId="0" xfId="0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2" borderId="18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87" fontId="12" fillId="2" borderId="1" xfId="0" applyNumberFormat="1" applyFont="1" applyFill="1" applyBorder="1" applyAlignment="1">
      <alignment horizontal="center" vertical="center" textRotation="90"/>
    </xf>
    <xf numFmtId="0" fontId="20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1" fontId="13" fillId="2" borderId="2" xfId="0" applyNumberFormat="1" applyFont="1" applyFill="1" applyBorder="1" applyAlignment="1">
      <alignment horizontal="center" vertical="center"/>
    </xf>
    <xf numFmtId="1" fontId="13" fillId="2" borderId="4" xfId="0" applyNumberFormat="1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1" fontId="13" fillId="2" borderId="42" xfId="0" applyNumberFormat="1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2" borderId="42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0" fillId="0" borderId="17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3" fillId="2" borderId="17" xfId="0" applyFont="1" applyFill="1" applyBorder="1" applyAlignment="1">
      <alignment horizontal="center" vertical="center"/>
    </xf>
    <xf numFmtId="1" fontId="13" fillId="2" borderId="43" xfId="0" applyNumberFormat="1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textRotation="90"/>
    </xf>
    <xf numFmtId="0" fontId="12" fillId="2" borderId="18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vertical="center"/>
    </xf>
    <xf numFmtId="0" fontId="20" fillId="2" borderId="19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 wrapText="1"/>
    </xf>
    <xf numFmtId="0" fontId="12" fillId="2" borderId="30" xfId="0" applyFont="1" applyFill="1" applyBorder="1" applyAlignment="1">
      <alignment horizontal="center" vertical="center" wrapText="1"/>
    </xf>
    <xf numFmtId="0" fontId="12" fillId="2" borderId="28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wrapText="1"/>
    </xf>
    <xf numFmtId="0" fontId="11" fillId="2" borderId="32" xfId="0" applyFont="1" applyFill="1" applyBorder="1" applyAlignment="1">
      <alignment horizontal="center" wrapText="1"/>
    </xf>
    <xf numFmtId="0" fontId="11" fillId="2" borderId="29" xfId="0" applyFont="1" applyFill="1" applyBorder="1" applyAlignment="1">
      <alignment horizontal="center" wrapText="1"/>
    </xf>
    <xf numFmtId="0" fontId="11" fillId="2" borderId="37" xfId="0" applyFont="1" applyFill="1" applyBorder="1" applyAlignment="1">
      <alignment horizontal="center" wrapText="1"/>
    </xf>
    <xf numFmtId="0" fontId="11" fillId="2" borderId="38" xfId="0" applyFont="1" applyFill="1" applyBorder="1" applyAlignment="1">
      <alignment horizontal="center" wrapText="1"/>
    </xf>
    <xf numFmtId="0" fontId="11" fillId="2" borderId="39" xfId="0" applyFont="1" applyFill="1" applyBorder="1" applyAlignment="1">
      <alignment horizontal="center" wrapText="1"/>
    </xf>
    <xf numFmtId="0" fontId="12" fillId="2" borderId="40" xfId="0" applyFont="1" applyFill="1" applyBorder="1" applyAlignment="1">
      <alignment horizontal="center" vertical="center" wrapText="1"/>
    </xf>
    <xf numFmtId="0" fontId="12" fillId="2" borderId="41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241301</xdr:colOff>
      <xdr:row>0</xdr:row>
      <xdr:rowOff>57150</xdr:rowOff>
    </xdr:from>
    <xdr:to>
      <xdr:col>8</xdr:col>
      <xdr:colOff>127001</xdr:colOff>
      <xdr:row>4</xdr:row>
      <xdr:rowOff>58860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878954-7BC2-ECBA-D33C-3C6ABA548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57150"/>
          <a:ext cx="647700" cy="8653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43"/>
  <sheetViews>
    <sheetView topLeftCell="A5" workbookViewId="0">
      <selection activeCell="V14" sqref="V14"/>
    </sheetView>
  </sheetViews>
  <sheetFormatPr defaultColWidth="9.08203125" defaultRowHeight="24" x14ac:dyDescent="0.3"/>
  <cols>
    <col min="1" max="1" width="10.58203125" style="25" customWidth="1"/>
    <col min="2" max="15" width="5" style="25" customWidth="1"/>
    <col min="16" max="16" width="6.25" style="25" customWidth="1"/>
    <col min="17" max="18" width="9.08203125" style="25"/>
    <col min="19" max="19" width="25.33203125" style="25" customWidth="1"/>
    <col min="20" max="16384" width="9.08203125" style="25"/>
  </cols>
  <sheetData>
    <row r="1" spans="1:16" ht="17.149999999999999" customHeight="1" x14ac:dyDescent="0.3"/>
    <row r="2" spans="1:16" ht="17.149999999999999" customHeight="1" x14ac:dyDescent="0.3"/>
    <row r="3" spans="1:16" ht="17.149999999999999" customHeight="1" x14ac:dyDescent="0.3"/>
    <row r="4" spans="1:16" ht="17.149999999999999" customHeight="1" x14ac:dyDescent="0.6">
      <c r="E4" s="26"/>
    </row>
    <row r="5" spans="1:16" ht="17.149999999999999" customHeight="1" x14ac:dyDescent="0.3"/>
    <row r="6" spans="1:16" ht="17.149999999999999" customHeight="1" x14ac:dyDescent="0.3">
      <c r="A6" s="111" t="s">
        <v>0</v>
      </c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6" ht="17.149999999999999" customHeight="1" x14ac:dyDescent="0.3"/>
    <row r="8" spans="1:16" ht="17.149999999999999" customHeight="1" x14ac:dyDescent="0.3">
      <c r="A8" s="39" t="s">
        <v>1</v>
      </c>
      <c r="B8" s="108" t="s">
        <v>49</v>
      </c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</row>
    <row r="9" spans="1:16" ht="17.149999999999999" customHeight="1" x14ac:dyDescent="0.3">
      <c r="A9" s="110" t="s">
        <v>2</v>
      </c>
      <c r="B9" s="110"/>
      <c r="C9" s="114" t="s">
        <v>66</v>
      </c>
      <c r="D9" s="114"/>
      <c r="E9" s="114"/>
      <c r="F9" s="114"/>
      <c r="G9" s="114"/>
      <c r="H9" s="114"/>
      <c r="I9" s="110" t="s">
        <v>3</v>
      </c>
      <c r="J9" s="110"/>
      <c r="K9" s="108" t="s">
        <v>67</v>
      </c>
      <c r="L9" s="108"/>
      <c r="M9" s="108"/>
      <c r="N9" s="108"/>
      <c r="O9" s="108"/>
      <c r="P9" s="108"/>
    </row>
    <row r="10" spans="1:16" ht="17.149999999999999" customHeight="1" x14ac:dyDescent="0.3">
      <c r="A10" s="110" t="s">
        <v>4</v>
      </c>
      <c r="B10" s="110"/>
      <c r="C10" s="98" t="s">
        <v>114</v>
      </c>
      <c r="D10" s="98"/>
      <c r="E10" s="39" t="s">
        <v>5</v>
      </c>
      <c r="F10" s="98">
        <v>1</v>
      </c>
      <c r="G10" s="98"/>
      <c r="H10" s="110" t="s">
        <v>6</v>
      </c>
      <c r="I10" s="110"/>
      <c r="J10" s="98">
        <v>1</v>
      </c>
      <c r="K10" s="98"/>
      <c r="L10" s="109" t="s">
        <v>7</v>
      </c>
      <c r="M10" s="109"/>
      <c r="N10" s="98">
        <v>2568</v>
      </c>
      <c r="O10" s="98"/>
      <c r="P10" s="98"/>
    </row>
    <row r="11" spans="1:16" ht="17.149999999999999" customHeight="1" x14ac:dyDescent="0.3">
      <c r="A11" s="39" t="s">
        <v>8</v>
      </c>
      <c r="B11" s="98" t="s">
        <v>252</v>
      </c>
      <c r="C11" s="98"/>
      <c r="D11" s="98"/>
      <c r="E11" s="98"/>
      <c r="F11" s="98"/>
      <c r="G11" s="98"/>
      <c r="H11" s="98"/>
      <c r="I11" s="98"/>
      <c r="J11" s="98"/>
      <c r="K11" s="98"/>
      <c r="L11" s="39" t="s">
        <v>9</v>
      </c>
      <c r="M11" s="40"/>
      <c r="N11" s="99" t="s">
        <v>251</v>
      </c>
      <c r="O11" s="99"/>
      <c r="P11" s="99"/>
    </row>
    <row r="12" spans="1:16" ht="17.149999999999999" customHeight="1" x14ac:dyDescent="0.3">
      <c r="A12" s="39" t="s">
        <v>42</v>
      </c>
      <c r="B12" s="29"/>
      <c r="C12" s="98" t="s">
        <v>60</v>
      </c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</row>
    <row r="13" spans="1:16" ht="17.149999999999999" customHeight="1" x14ac:dyDescent="0.3">
      <c r="A13" s="39" t="s">
        <v>10</v>
      </c>
      <c r="B13" s="98">
        <v>0.5</v>
      </c>
      <c r="C13" s="98"/>
      <c r="D13" s="98"/>
      <c r="E13" s="98"/>
      <c r="F13" s="98"/>
      <c r="G13" s="98"/>
      <c r="H13" s="39" t="s">
        <v>11</v>
      </c>
      <c r="I13" s="40"/>
      <c r="J13" s="98">
        <f>B13*2</f>
        <v>1</v>
      </c>
      <c r="K13" s="98"/>
      <c r="L13" s="39" t="s">
        <v>12</v>
      </c>
      <c r="M13" s="40"/>
    </row>
    <row r="14" spans="1:16" ht="17.149999999999999" customHeight="1" x14ac:dyDescent="0.3">
      <c r="A14" s="39" t="s">
        <v>13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</row>
    <row r="15" spans="1:16" ht="17.149999999999999" customHeight="1" x14ac:dyDescent="0.3">
      <c r="A15" s="39" t="s">
        <v>14</v>
      </c>
      <c r="B15" s="99" t="s">
        <v>87</v>
      </c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</row>
    <row r="16" spans="1:16" ht="17.149999999999999" customHeight="1" x14ac:dyDescent="0.3">
      <c r="A16" s="27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</row>
    <row r="17" spans="1:18" ht="17.149999999999999" customHeight="1" x14ac:dyDescent="0.3">
      <c r="A17" s="27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</row>
    <row r="18" spans="1:18" ht="17.149999999999999" customHeight="1" x14ac:dyDescent="0.3">
      <c r="A18" s="112" t="s">
        <v>15</v>
      </c>
      <c r="B18" s="112"/>
      <c r="C18" s="112"/>
      <c r="N18" s="30"/>
    </row>
    <row r="19" spans="1:18" ht="17.149999999999999" customHeight="1" x14ac:dyDescent="0.3">
      <c r="A19" s="120" t="s">
        <v>16</v>
      </c>
      <c r="B19" s="121"/>
      <c r="C19" s="117" t="s">
        <v>17</v>
      </c>
      <c r="D19" s="118"/>
      <c r="E19" s="118"/>
      <c r="F19" s="118"/>
      <c r="G19" s="118"/>
      <c r="H19" s="118"/>
      <c r="I19" s="118"/>
      <c r="J19" s="119"/>
      <c r="K19" s="117" t="s">
        <v>18</v>
      </c>
      <c r="L19" s="118"/>
      <c r="M19" s="118"/>
      <c r="N19" s="118"/>
      <c r="O19" s="118"/>
      <c r="P19" s="119"/>
    </row>
    <row r="20" spans="1:18" ht="17.149999999999999" customHeight="1" x14ac:dyDescent="0.3">
      <c r="A20" s="122"/>
      <c r="B20" s="123"/>
      <c r="C20" s="41">
        <v>4</v>
      </c>
      <c r="D20" s="41">
        <v>3.5</v>
      </c>
      <c r="E20" s="41">
        <v>3</v>
      </c>
      <c r="F20" s="41">
        <v>2.5</v>
      </c>
      <c r="G20" s="41">
        <v>2</v>
      </c>
      <c r="H20" s="41">
        <v>1.5</v>
      </c>
      <c r="I20" s="41">
        <v>1</v>
      </c>
      <c r="J20" s="41">
        <v>0</v>
      </c>
      <c r="K20" s="41" t="s">
        <v>19</v>
      </c>
      <c r="L20" s="41" t="s">
        <v>20</v>
      </c>
      <c r="M20" s="41" t="s">
        <v>21</v>
      </c>
      <c r="N20" s="41" t="s">
        <v>22</v>
      </c>
      <c r="O20" s="96" t="s">
        <v>23</v>
      </c>
      <c r="P20" s="97"/>
    </row>
    <row r="21" spans="1:18" ht="17.149999999999999" customHeight="1" x14ac:dyDescent="0.3">
      <c r="A21" s="96" t="s">
        <v>86</v>
      </c>
      <c r="B21" s="97"/>
      <c r="C21" s="41">
        <f>COUNTIFS('06'!$H$5:$H$47,4,'06'!$B$5:$B$47,"*")</f>
        <v>0</v>
      </c>
      <c r="D21" s="41">
        <f>COUNTIFS('06'!$H$5:$H$47,3.5,'06'!$B$5:$B$47,"*")</f>
        <v>0</v>
      </c>
      <c r="E21" s="41">
        <f>COUNTIFS('06'!$H$5:$H$47,3,'06'!$B$5:$B$47,"*")</f>
        <v>0</v>
      </c>
      <c r="F21" s="41">
        <f>COUNTIFS('06'!$H$5:$H$47,2.5,'06'!$B$5:$B$47,"*")</f>
        <v>0</v>
      </c>
      <c r="G21" s="41">
        <f>COUNTIFS('06'!$H$5:$H$47,2,'06'!$B$5:$B$47,"*")</f>
        <v>0</v>
      </c>
      <c r="H21" s="41">
        <f>COUNTIFS('06'!$H$5:$H$47,1.5,'06'!$B$5:$B$47,"*")</f>
        <v>0</v>
      </c>
      <c r="I21" s="41">
        <f>COUNTIFS('06'!$H$5:$H$47,1,'06'!$B$5:$B$47,"*")</f>
        <v>0</v>
      </c>
      <c r="J21" s="41" cm="1">
        <f t="array" ref="J21">SUMPRODUCT(--(LEN(TRIM(CLEAN('06'!$B$5:$B$47)))&gt;0))-SUM(C21:I21)</f>
        <v>18</v>
      </c>
      <c r="K21" s="41">
        <f>COUNTIF('06'!$I$5:$I$47, "ร")</f>
        <v>0</v>
      </c>
      <c r="L21" s="41">
        <f>COUNTIF('06'!$I$5:$I$47, "มส")</f>
        <v>0</v>
      </c>
      <c r="M21" s="41">
        <f>SUM(C21:I21)</f>
        <v>0</v>
      </c>
      <c r="N21" s="41">
        <f>J21</f>
        <v>18</v>
      </c>
      <c r="O21" s="102"/>
      <c r="P21" s="103"/>
    </row>
    <row r="22" spans="1:18" ht="17.149999999999999" customHeight="1" x14ac:dyDescent="0.3">
      <c r="A22" s="96" t="s">
        <v>24</v>
      </c>
      <c r="B22" s="97"/>
      <c r="C22" s="41" t="str">
        <f>IF(OR(C21="", C21=0), "", ROUND(C21/SUM($C$21:$J$21)*100, 2))</f>
        <v/>
      </c>
      <c r="D22" s="41" t="str">
        <f t="shared" ref="D22:I22" si="0">IF(OR(D21="", D21=0), "", ROUND(D21/SUM($C$21:$J$21)*100, 2))</f>
        <v/>
      </c>
      <c r="E22" s="41" t="str">
        <f t="shared" si="0"/>
        <v/>
      </c>
      <c r="F22" s="41" t="str">
        <f t="shared" si="0"/>
        <v/>
      </c>
      <c r="G22" s="41" t="str">
        <f t="shared" si="0"/>
        <v/>
      </c>
      <c r="H22" s="41" t="str">
        <f t="shared" si="0"/>
        <v/>
      </c>
      <c r="I22" s="41" t="str">
        <f t="shared" si="0"/>
        <v/>
      </c>
      <c r="J22" s="41">
        <f>IF(OR(J21="", J21=0), "", ROUND(J21/SUM($C$21:$J$21)*100, 2))</f>
        <v>100</v>
      </c>
      <c r="K22" s="41" t="str">
        <f>IF(OR(K21="", K21=0), "", ROUND(K21/SUM($K$21:$P$21)*100,2))</f>
        <v/>
      </c>
      <c r="L22" s="41" t="str">
        <f t="shared" ref="L22:N22" si="1">IF(OR(L21="", L21=0), "", ROUND(L21/SUM($K$21:$P$21)*100,2))</f>
        <v/>
      </c>
      <c r="M22" s="41" t="str">
        <f t="shared" si="1"/>
        <v/>
      </c>
      <c r="N22" s="41">
        <f t="shared" si="1"/>
        <v>100</v>
      </c>
      <c r="O22" s="96" t="str">
        <f t="shared" ref="O22" si="2">IF(OR(O21="", O21=0), "", ROUND(O21/SUM($K$21:$P$21)*100,2))</f>
        <v/>
      </c>
      <c r="P22" s="97"/>
    </row>
    <row r="23" spans="1:18" ht="17.149999999999999" customHeight="1" thickBot="1" x14ac:dyDescent="0.35"/>
    <row r="24" spans="1:18" ht="17.149999999999999" customHeight="1" x14ac:dyDescent="0.3">
      <c r="A24" s="91" t="s">
        <v>25</v>
      </c>
      <c r="B24" s="92"/>
      <c r="C24" s="92"/>
      <c r="D24" s="92"/>
      <c r="E24" s="92"/>
      <c r="F24" s="92"/>
      <c r="G24" s="93"/>
      <c r="I24" s="91" t="s">
        <v>26</v>
      </c>
      <c r="J24" s="92"/>
      <c r="K24" s="92"/>
      <c r="L24" s="92"/>
      <c r="M24" s="92"/>
      <c r="N24" s="92"/>
      <c r="O24" s="92"/>
      <c r="P24" s="93"/>
    </row>
    <row r="25" spans="1:18" ht="17.149999999999999" customHeight="1" x14ac:dyDescent="0.3">
      <c r="A25" s="42" t="s">
        <v>27</v>
      </c>
      <c r="B25" s="94" t="s">
        <v>28</v>
      </c>
      <c r="C25" s="94"/>
      <c r="D25" s="94" t="s">
        <v>29</v>
      </c>
      <c r="E25" s="94"/>
      <c r="F25" s="94" t="s">
        <v>30</v>
      </c>
      <c r="G25" s="95"/>
      <c r="I25" s="107" t="s">
        <v>27</v>
      </c>
      <c r="J25" s="94"/>
      <c r="K25" s="94" t="s">
        <v>28</v>
      </c>
      <c r="L25" s="94"/>
      <c r="M25" s="94" t="s">
        <v>29</v>
      </c>
      <c r="N25" s="94"/>
      <c r="O25" s="94" t="s">
        <v>30</v>
      </c>
      <c r="P25" s="95"/>
    </row>
    <row r="26" spans="1:18" ht="17.149999999999999" customHeight="1" x14ac:dyDescent="0.3">
      <c r="A26" s="42">
        <f>COUNTIF('08'!$K$5:$K$47, 3)</f>
        <v>0</v>
      </c>
      <c r="B26" s="96">
        <f>COUNTIF('08'!$K$5:$K$47, 2)</f>
        <v>0</v>
      </c>
      <c r="C26" s="97"/>
      <c r="D26" s="96">
        <f>COUNTIF('08'!$K$5:$K$47, 1)</f>
        <v>0</v>
      </c>
      <c r="E26" s="97"/>
      <c r="F26" s="96">
        <f>COUNTIF('08'!$K$5:$K$47, 0)</f>
        <v>0</v>
      </c>
      <c r="G26" s="104"/>
      <c r="I26" s="115">
        <f>COUNTIF('09'!$F$5:$F$47, 3)</f>
        <v>0</v>
      </c>
      <c r="J26" s="88"/>
      <c r="K26" s="87">
        <f>COUNTIF('09'!$F$5:$F$47, 2)</f>
        <v>0</v>
      </c>
      <c r="L26" s="88"/>
      <c r="M26" s="87">
        <f>COUNTIF('09'!$F$5:$F$47, 1)</f>
        <v>0</v>
      </c>
      <c r="N26" s="88"/>
      <c r="O26" s="87">
        <f>COUNTIF('09'!$F$5:$F$47, 0)</f>
        <v>0</v>
      </c>
      <c r="P26" s="90"/>
      <c r="Q26" s="73"/>
      <c r="R26" s="73"/>
    </row>
    <row r="27" spans="1:18" ht="17.149999999999999" customHeight="1" thickBot="1" x14ac:dyDescent="0.35">
      <c r="A27" s="43" t="str">
        <f>IF(OR(A26="", A26=0), "", ROUND(A26/SUM(A26:G26)*100, 2))</f>
        <v/>
      </c>
      <c r="B27" s="100" t="str">
        <f t="shared" ref="B27" si="3">IF(OR(B26="", B26=0), "", ROUND(B26/SUM($A$26:$G$26)*100, 2))</f>
        <v/>
      </c>
      <c r="C27" s="101"/>
      <c r="D27" s="100" t="str">
        <f t="shared" ref="D27" si="4">IF(OR(D26="", D26=0), "", ROUND(D26/SUM($A$26:$G$26)*100, 2))</f>
        <v/>
      </c>
      <c r="E27" s="101"/>
      <c r="F27" s="105" t="str">
        <f>IF(OR(F26="", F26=0), "", ROUND(F26/SUM($A$26:$G$26)*100, 2))</f>
        <v/>
      </c>
      <c r="G27" s="106"/>
      <c r="I27" s="116" t="str">
        <f>IF(OR(I26="", I26=0), "", ROUND(I26/SUM($I$26:$P$26)*100, 2))</f>
        <v/>
      </c>
      <c r="J27" s="89"/>
      <c r="K27" s="89" t="str">
        <f>IF(OR(K26="", K26=0), "", ROUND(K26/SUM($I$26:$P$26)*100, 2))</f>
        <v/>
      </c>
      <c r="L27" s="89"/>
      <c r="M27" s="89" t="str">
        <f t="shared" ref="M27" si="5">IF(OR(M26="", M26=0), "", ROUND(M26/SUM($I$26:$P$26)*100, 2))</f>
        <v/>
      </c>
      <c r="N27" s="89"/>
      <c r="O27" s="101" t="str">
        <f t="shared" ref="O27" si="6">IF(OR(O26="", O26=0), "", ROUND(O26/SUM($I$26:$P$26)*100, 2))</f>
        <v/>
      </c>
      <c r="P27" s="126"/>
    </row>
    <row r="28" spans="1:18" ht="17.149999999999999" customHeight="1" x14ac:dyDescent="0.3"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N28" s="30"/>
      <c r="O28" s="30"/>
      <c r="P28" s="30"/>
    </row>
    <row r="29" spans="1:18" ht="17.149999999999999" customHeight="1" x14ac:dyDescent="0.3"/>
    <row r="30" spans="1:18" ht="17.149999999999999" customHeight="1" x14ac:dyDescent="0.3">
      <c r="A30" s="113" t="s">
        <v>31</v>
      </c>
      <c r="B30" s="113"/>
      <c r="C30" s="113"/>
    </row>
    <row r="31" spans="1:18" ht="17.149999999999999" customHeight="1" x14ac:dyDescent="0.3">
      <c r="A31" s="31"/>
      <c r="F31" s="25" t="s">
        <v>34</v>
      </c>
      <c r="G31" s="98"/>
      <c r="H31" s="98"/>
      <c r="I31" s="98"/>
      <c r="J31" s="98"/>
      <c r="K31" s="98"/>
      <c r="L31" s="25" t="s">
        <v>13</v>
      </c>
    </row>
    <row r="32" spans="1:18" ht="17.149999999999999" customHeight="1" x14ac:dyDescent="0.3">
      <c r="A32" s="31"/>
      <c r="F32" s="25" t="s">
        <v>34</v>
      </c>
      <c r="G32" s="99"/>
      <c r="H32" s="99"/>
      <c r="I32" s="99"/>
      <c r="J32" s="99"/>
      <c r="K32" s="99"/>
      <c r="L32" s="25" t="s">
        <v>35</v>
      </c>
    </row>
    <row r="33" spans="1:16" ht="17.149999999999999" customHeight="1" x14ac:dyDescent="0.3">
      <c r="A33" s="31"/>
      <c r="F33" s="25" t="s">
        <v>34</v>
      </c>
      <c r="G33" s="99"/>
      <c r="H33" s="99"/>
      <c r="I33" s="99"/>
      <c r="J33" s="99"/>
      <c r="K33" s="99"/>
      <c r="L33" s="25" t="s">
        <v>36</v>
      </c>
    </row>
    <row r="34" spans="1:16" ht="17.149999999999999" customHeight="1" x14ac:dyDescent="0.3">
      <c r="A34" s="86" t="s">
        <v>37</v>
      </c>
      <c r="B34" s="86"/>
      <c r="C34" s="86"/>
      <c r="D34" s="86"/>
      <c r="F34" s="25" t="s">
        <v>34</v>
      </c>
      <c r="G34" s="98"/>
      <c r="H34" s="98"/>
      <c r="I34" s="98"/>
      <c r="J34" s="98"/>
      <c r="K34" s="98"/>
      <c r="L34" s="25" t="s">
        <v>56</v>
      </c>
    </row>
    <row r="35" spans="1:16" ht="17.149999999999999" customHeight="1" x14ac:dyDescent="0.3"/>
    <row r="36" spans="1:16" ht="17.149999999999999" customHeight="1" x14ac:dyDescent="0.3"/>
    <row r="37" spans="1:16" ht="17.149999999999999" customHeight="1" x14ac:dyDescent="0.3">
      <c r="F37" s="25" t="s">
        <v>32</v>
      </c>
      <c r="G37" s="25" t="s">
        <v>38</v>
      </c>
      <c r="I37" s="25" t="s">
        <v>32</v>
      </c>
      <c r="J37" s="25" t="s">
        <v>33</v>
      </c>
      <c r="K37" s="29"/>
      <c r="L37" s="29"/>
      <c r="M37" s="29"/>
      <c r="N37" s="29"/>
      <c r="O37" s="29"/>
      <c r="P37" s="29"/>
    </row>
    <row r="38" spans="1:16" ht="17.149999999999999" customHeight="1" x14ac:dyDescent="0.3">
      <c r="K38" s="29"/>
      <c r="L38" s="29"/>
      <c r="M38" s="29"/>
      <c r="N38" s="29"/>
      <c r="O38" s="29"/>
      <c r="P38" s="29"/>
    </row>
    <row r="39" spans="1:16" ht="17.149999999999999" customHeight="1" x14ac:dyDescent="0.3">
      <c r="K39" s="29"/>
      <c r="L39" s="29"/>
      <c r="M39" s="29"/>
      <c r="N39" s="29"/>
      <c r="O39" s="29"/>
      <c r="P39" s="29"/>
    </row>
    <row r="40" spans="1:16" ht="17.149999999999999" customHeight="1" x14ac:dyDescent="0.3">
      <c r="E40" s="98"/>
      <c r="F40" s="98"/>
      <c r="G40" s="98"/>
      <c r="H40" s="98"/>
      <c r="I40" s="98"/>
      <c r="J40" s="98"/>
      <c r="K40" s="98"/>
      <c r="L40" s="98"/>
      <c r="M40" s="29"/>
      <c r="N40" s="29"/>
      <c r="O40" s="29"/>
      <c r="P40" s="29"/>
    </row>
    <row r="41" spans="1:16" ht="24.65" customHeight="1" x14ac:dyDescent="0.3">
      <c r="A41" s="29"/>
      <c r="B41" s="29"/>
      <c r="C41" s="29"/>
      <c r="D41" s="29"/>
      <c r="E41" s="124" t="s">
        <v>99</v>
      </c>
      <c r="F41" s="124"/>
      <c r="G41" s="124"/>
      <c r="H41" s="124"/>
      <c r="I41" s="124"/>
      <c r="J41" s="124"/>
      <c r="K41" s="124"/>
      <c r="L41" s="124"/>
      <c r="M41" s="29"/>
      <c r="N41" s="29"/>
      <c r="O41" s="29"/>
      <c r="P41" s="29"/>
    </row>
    <row r="42" spans="1:16" ht="27" customHeight="1" x14ac:dyDescent="0.3">
      <c r="A42" s="29"/>
      <c r="B42" s="29"/>
      <c r="C42" s="29"/>
      <c r="D42" s="29"/>
      <c r="E42" s="125" t="s">
        <v>57</v>
      </c>
      <c r="F42" s="125"/>
      <c r="G42" s="125"/>
      <c r="H42" s="125"/>
      <c r="I42" s="125"/>
      <c r="J42" s="125"/>
      <c r="K42" s="125"/>
      <c r="L42" s="125"/>
      <c r="M42" s="29"/>
      <c r="N42" s="29"/>
      <c r="O42" s="29"/>
      <c r="P42" s="29"/>
    </row>
    <row r="43" spans="1:16" x14ac:dyDescent="0.3">
      <c r="E43" s="25" t="s">
        <v>39</v>
      </c>
      <c r="F43" s="28"/>
      <c r="G43" s="25" t="s">
        <v>40</v>
      </c>
      <c r="H43" s="32"/>
      <c r="I43" s="32"/>
      <c r="J43" s="32"/>
      <c r="K43" s="25" t="s">
        <v>41</v>
      </c>
      <c r="L43" s="28"/>
    </row>
  </sheetData>
  <sheetProtection sheet="1" objects="1" scenarios="1" formatCells="0" formatColumns="0" formatRows="0"/>
  <protectedRanges>
    <protectedRange sqref="A30:P44" name="Range3"/>
    <protectedRange sqref="B15:P15 B14:P14 J13:K13 B13:G13 C12:P12 N11:P11 B11:K11 N10:P10 J10:K10 F10:G10 C10:D10" name="Range1"/>
    <protectedRange sqref="O21" name="Range2"/>
  </protectedRanges>
  <mergeCells count="61">
    <mergeCell ref="E40:L40"/>
    <mergeCell ref="E41:L41"/>
    <mergeCell ref="G34:K34"/>
    <mergeCell ref="E42:L42"/>
    <mergeCell ref="O27:P27"/>
    <mergeCell ref="K19:P19"/>
    <mergeCell ref="C19:J19"/>
    <mergeCell ref="A19:B20"/>
    <mergeCell ref="A21:B21"/>
    <mergeCell ref="A22:B22"/>
    <mergeCell ref="A6:P6"/>
    <mergeCell ref="A18:C18"/>
    <mergeCell ref="A30:C30"/>
    <mergeCell ref="A9:B9"/>
    <mergeCell ref="A10:B10"/>
    <mergeCell ref="I9:J9"/>
    <mergeCell ref="C9:H9"/>
    <mergeCell ref="B8:P8"/>
    <mergeCell ref="M25:N25"/>
    <mergeCell ref="O25:P25"/>
    <mergeCell ref="I24:P24"/>
    <mergeCell ref="I26:J26"/>
    <mergeCell ref="I27:J27"/>
    <mergeCell ref="K26:L26"/>
    <mergeCell ref="K27:L27"/>
    <mergeCell ref="O20:P20"/>
    <mergeCell ref="N11:P11"/>
    <mergeCell ref="J13:K13"/>
    <mergeCell ref="B11:K11"/>
    <mergeCell ref="C12:P12"/>
    <mergeCell ref="B13:G13"/>
    <mergeCell ref="K9:P9"/>
    <mergeCell ref="L10:M10"/>
    <mergeCell ref="N10:P10"/>
    <mergeCell ref="C10:D10"/>
    <mergeCell ref="F10:G10"/>
    <mergeCell ref="J10:K10"/>
    <mergeCell ref="H10:I10"/>
    <mergeCell ref="B14:P14"/>
    <mergeCell ref="B15:P15"/>
    <mergeCell ref="G31:K31"/>
    <mergeCell ref="G32:K32"/>
    <mergeCell ref="G33:K33"/>
    <mergeCell ref="B27:C27"/>
    <mergeCell ref="O21:P21"/>
    <mergeCell ref="O22:P22"/>
    <mergeCell ref="F26:G26"/>
    <mergeCell ref="F27:G27"/>
    <mergeCell ref="I25:J25"/>
    <mergeCell ref="K25:L25"/>
    <mergeCell ref="B25:C25"/>
    <mergeCell ref="D25:E25"/>
    <mergeCell ref="D26:E26"/>
    <mergeCell ref="D27:E27"/>
    <mergeCell ref="A34:D34"/>
    <mergeCell ref="M26:N26"/>
    <mergeCell ref="M27:N27"/>
    <mergeCell ref="O26:P26"/>
    <mergeCell ref="A24:G24"/>
    <mergeCell ref="F25:G25"/>
    <mergeCell ref="B26:C26"/>
  </mergeCells>
  <pageMargins left="0.78740157480314965" right="0.11811023622047245" top="0.55118110236220474" bottom="0.35433070866141736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1E36438-40D7-45D1-94A0-31330D911728}">
          <x14:formula1>
            <xm:f>กลุ่มสาระการเรียนรู้!$A$1:$A$8</xm:f>
          </x14:formula1>
          <xm:sqref>C12:P12</xm:sqref>
        </x14:dataValidation>
        <x14:dataValidation type="list" allowBlank="1" showInputMessage="1" showErrorMessage="1" xr:uid="{0583DA81-4EF2-4772-BF0F-4861E61E08EC}">
          <x14:formula1>
            <xm:f>ชั้นมัธยมศึกษา!$A$1:$A$6</xm:f>
          </x14:formula1>
          <xm:sqref>C10:D10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D70DC-8EAD-4C01-99CC-84ECF947D692}">
  <dimension ref="A1:J47"/>
  <sheetViews>
    <sheetView showZeros="0" zoomScale="115" zoomScaleNormal="115" zoomScalePageLayoutView="115" workbookViewId="0">
      <selection activeCell="C5" sqref="C5:D21"/>
    </sheetView>
  </sheetViews>
  <sheetFormatPr defaultColWidth="9.08203125" defaultRowHeight="21" x14ac:dyDescent="0.3"/>
  <cols>
    <col min="1" max="1" width="3.58203125" style="2" customWidth="1"/>
    <col min="2" max="2" width="19.83203125" style="1" customWidth="1"/>
    <col min="3" max="5" width="15.58203125" style="2" customWidth="1"/>
    <col min="6" max="7" width="8.58203125" style="2" customWidth="1"/>
    <col min="8" max="16384" width="9.08203125" style="1"/>
  </cols>
  <sheetData>
    <row r="1" spans="1:10" x14ac:dyDescent="0.3">
      <c r="A1" s="140" t="str">
        <f>"รหัสวิชา "&amp;ปก!N11&amp;" ชั้นมัธยมศึกษาปีที่ "&amp;ปก!C10&amp;" ห้องที่ "&amp;ปก!F10&amp;" ปีการศึกษา "&amp;ปก!N10&amp;" ภาคเรียนที่ "&amp;ปก!J10</f>
        <v>รหัสวิชา ว21102 ชั้นมัธยมศึกษาปีที่ ม.1 ห้องที่ 1 ปีการศึกษา 2568 ภาคเรียนที่ 1</v>
      </c>
      <c r="B1" s="140"/>
      <c r="C1" s="140"/>
      <c r="D1" s="140"/>
      <c r="E1" s="140"/>
      <c r="F1" s="140"/>
      <c r="G1" s="140"/>
    </row>
    <row r="2" spans="1:10" ht="8.25" customHeight="1" thickBot="1" x14ac:dyDescent="0.35">
      <c r="A2" s="3"/>
      <c r="B2" s="2"/>
      <c r="F2" s="71"/>
    </row>
    <row r="3" spans="1:10" ht="17.5" customHeight="1" thickBot="1" x14ac:dyDescent="0.65">
      <c r="A3" s="141" t="s">
        <v>44</v>
      </c>
      <c r="B3" s="141" t="s">
        <v>45</v>
      </c>
      <c r="C3" s="154" t="s">
        <v>205</v>
      </c>
      <c r="D3" s="155"/>
      <c r="E3" s="156"/>
      <c r="F3" s="157" t="s">
        <v>108</v>
      </c>
      <c r="G3" s="159" t="s">
        <v>106</v>
      </c>
    </row>
    <row r="4" spans="1:10" ht="32.5" customHeight="1" thickBot="1" x14ac:dyDescent="0.35">
      <c r="A4" s="142"/>
      <c r="B4" s="147"/>
      <c r="C4" s="49" t="s">
        <v>203</v>
      </c>
      <c r="D4" s="47" t="s">
        <v>204</v>
      </c>
      <c r="E4" s="48" t="s">
        <v>206</v>
      </c>
      <c r="F4" s="158"/>
      <c r="G4" s="149"/>
    </row>
    <row r="5" spans="1:10" ht="14.9" customHeight="1" x14ac:dyDescent="0.3">
      <c r="A5" s="9">
        <v>1</v>
      </c>
      <c r="B5" s="10" t="str">
        <f>รายชื่อนักเรียน_real!B1&amp;รายชื่อนักเรียน_real!C1&amp;" "&amp;รายชื่อนักเรียน_real!D1</f>
        <v>เด็กชายอภิสิทธิ์ สีทอง</v>
      </c>
      <c r="C5" s="51"/>
      <c r="D5" s="52"/>
      <c r="E5" s="52"/>
      <c r="F5" s="55" t="str">
        <f t="shared" ref="F5:F47" si="0">IF(COUNTA(C5:E5)&lt;=1, "", _xlfn.MODE.SNGL(C5:E5))</f>
        <v/>
      </c>
      <c r="G5" s="9" t="str">
        <f>IF(F5="", "", IF(F5&gt;2, "ดีเยี่ยม", IF(F5&gt;1, "ดี", IF(F5&gt;0, "ผ่าน", "ไม่ผ่าน"))))</f>
        <v/>
      </c>
    </row>
    <row r="6" spans="1:10" ht="14.9" customHeight="1" x14ac:dyDescent="0.3">
      <c r="A6" s="9">
        <v>2</v>
      </c>
      <c r="B6" s="10" t="str">
        <f>รายชื่อนักเรียน_real!B2&amp;รายชื่อนักเรียน_real!C2&amp;" "&amp;รายชื่อนักเรียน_real!D2</f>
        <v>เด็กชายปวเรศ สุดใจ</v>
      </c>
      <c r="C6" s="53"/>
      <c r="D6" s="54"/>
      <c r="E6" s="54"/>
      <c r="F6" s="55" t="str">
        <f t="shared" si="0"/>
        <v/>
      </c>
      <c r="G6" s="9" t="str">
        <f t="shared" ref="G6:G47" si="1">IF(F6="", "", IF(F6&gt;2, "ดีเยี่ยม", IF(F6&gt;1, "ดี", IF(F6&gt;0, "ผ่าน", "ไม่ผ่าน"))))</f>
        <v/>
      </c>
    </row>
    <row r="7" spans="1:10" ht="14.9" customHeight="1" x14ac:dyDescent="0.3">
      <c r="A7" s="9">
        <v>3</v>
      </c>
      <c r="B7" s="10" t="str">
        <f>รายชื่อนักเรียน_real!B3&amp;รายชื่อนักเรียน_real!C3&amp;" "&amp;รายชื่อนักเรียน_real!D3</f>
        <v>เด็กชายธวัชชัย แสงทอง</v>
      </c>
      <c r="C7" s="53"/>
      <c r="D7" s="54"/>
      <c r="E7" s="54"/>
      <c r="F7" s="55" t="str">
        <f t="shared" si="0"/>
        <v/>
      </c>
      <c r="G7" s="9" t="str">
        <f t="shared" si="1"/>
        <v/>
      </c>
    </row>
    <row r="8" spans="1:10" ht="14.9" customHeight="1" x14ac:dyDescent="0.3">
      <c r="A8" s="9">
        <v>4</v>
      </c>
      <c r="B8" s="10" t="str">
        <f>รายชื่อนักเรียน_real!B4&amp;รายชื่อนักเรียน_real!C4&amp;" "&amp;รายชื่อนักเรียน_real!D4</f>
        <v>เด็กชายจิราวัฒน์ รักดี</v>
      </c>
      <c r="C8" s="53"/>
      <c r="D8" s="54"/>
      <c r="E8" s="54"/>
      <c r="F8" s="55" t="str">
        <f t="shared" si="0"/>
        <v/>
      </c>
      <c r="G8" s="9" t="str">
        <f t="shared" si="1"/>
        <v/>
      </c>
    </row>
    <row r="9" spans="1:10" ht="14.9" customHeight="1" x14ac:dyDescent="0.3">
      <c r="A9" s="9">
        <v>5</v>
      </c>
      <c r="B9" s="10" t="str">
        <f>รายชื่อนักเรียน_real!B5&amp;รายชื่อนักเรียน_real!C5&amp;" "&amp;รายชื่อนักเรียน_real!D5</f>
        <v>เด็กชายก้องภพ เจริญกิจ</v>
      </c>
      <c r="C9" s="53"/>
      <c r="D9" s="54"/>
      <c r="E9" s="54"/>
      <c r="F9" s="55" t="str">
        <f t="shared" si="0"/>
        <v/>
      </c>
      <c r="G9" s="9" t="str">
        <f t="shared" si="1"/>
        <v/>
      </c>
    </row>
    <row r="10" spans="1:10" ht="14.9" customHeight="1" x14ac:dyDescent="0.3">
      <c r="A10" s="9">
        <v>6</v>
      </c>
      <c r="B10" s="10" t="str">
        <f>รายชื่อนักเรียน_real!B6&amp;รายชื่อนักเรียน_real!C6&amp;" "&amp;รายชื่อนักเรียน_real!D6</f>
        <v>เด็กชายพชร ประเสริฐ</v>
      </c>
      <c r="C10" s="53"/>
      <c r="D10" s="54"/>
      <c r="E10" s="54"/>
      <c r="F10" s="55" t="str">
        <f t="shared" si="0"/>
        <v/>
      </c>
      <c r="G10" s="9" t="str">
        <f t="shared" si="1"/>
        <v/>
      </c>
      <c r="J10" s="4"/>
    </row>
    <row r="11" spans="1:10" ht="14.9" customHeight="1" x14ac:dyDescent="0.3">
      <c r="A11" s="9">
        <v>7</v>
      </c>
      <c r="B11" s="10" t="str">
        <f>รายชื่อนักเรียน_real!B7&amp;รายชื่อนักเรียน_real!C7&amp;" "&amp;รายชื่อนักเรียน_real!D7</f>
        <v>เด็กชายวีรภัทร ลือชา</v>
      </c>
      <c r="C11" s="53"/>
      <c r="D11" s="54"/>
      <c r="E11" s="54"/>
      <c r="F11" s="55" t="str">
        <f t="shared" si="0"/>
        <v/>
      </c>
      <c r="G11" s="9" t="str">
        <f t="shared" si="1"/>
        <v/>
      </c>
    </row>
    <row r="12" spans="1:10" ht="14.9" customHeight="1" x14ac:dyDescent="0.3">
      <c r="A12" s="9">
        <v>8</v>
      </c>
      <c r="B12" s="10" t="str">
        <f>รายชื่อนักเรียน_real!B8&amp;รายชื่อนักเรียน_real!C8&amp;" "&amp;รายชื่อนักเรียน_real!D8</f>
        <v>เด็กชายภูวเดช คำปลิว</v>
      </c>
      <c r="C12" s="53"/>
      <c r="D12" s="54"/>
      <c r="E12" s="54"/>
      <c r="F12" s="55" t="str">
        <f t="shared" si="0"/>
        <v/>
      </c>
      <c r="G12" s="9" t="str">
        <f t="shared" si="1"/>
        <v/>
      </c>
    </row>
    <row r="13" spans="1:10" ht="14.9" customHeight="1" x14ac:dyDescent="0.3">
      <c r="A13" s="9">
        <v>9</v>
      </c>
      <c r="B13" s="10" t="str">
        <f>รายชื่อนักเรียน_real!B9&amp;รายชื่อนักเรียน_real!C9&amp;" "&amp;รายชื่อนักเรียน_real!D9</f>
        <v>เด็กชายสิทธิโชค อุ่นเรือน</v>
      </c>
      <c r="C13" s="53"/>
      <c r="D13" s="54"/>
      <c r="E13" s="54"/>
      <c r="F13" s="55" t="str">
        <f t="shared" si="0"/>
        <v/>
      </c>
      <c r="G13" s="9" t="str">
        <f t="shared" si="1"/>
        <v/>
      </c>
    </row>
    <row r="14" spans="1:10" ht="14.9" customHeight="1" x14ac:dyDescent="0.3">
      <c r="A14" s="9">
        <v>10</v>
      </c>
      <c r="B14" s="10" t="str">
        <f>รายชื่อนักเรียน_real!B10&amp;รายชื่อนักเรียน_real!C10&amp;" "&amp;รายชื่อนักเรียน_real!D10</f>
        <v>เด็กชายคณาธิป งามเมือง</v>
      </c>
      <c r="C14" s="53"/>
      <c r="D14" s="54"/>
      <c r="E14" s="54"/>
      <c r="F14" s="55" t="str">
        <f t="shared" si="0"/>
        <v/>
      </c>
      <c r="G14" s="9" t="str">
        <f t="shared" si="1"/>
        <v/>
      </c>
    </row>
    <row r="15" spans="1:10" ht="14.9" customHeight="1" x14ac:dyDescent="0.3">
      <c r="A15" s="9">
        <v>11</v>
      </c>
      <c r="B15" s="10" t="str">
        <f>รายชื่อนักเรียน_real!B11&amp;รายชื่อนักเรียน_real!C11&amp;" "&amp;รายชื่อนักเรียน_real!D11</f>
        <v>เด็กชายรัชชานนท์ มั่งคั่ง</v>
      </c>
      <c r="C15" s="53"/>
      <c r="D15" s="54"/>
      <c r="E15" s="54"/>
      <c r="F15" s="55" t="str">
        <f t="shared" si="0"/>
        <v/>
      </c>
      <c r="G15" s="9" t="str">
        <f t="shared" si="1"/>
        <v/>
      </c>
    </row>
    <row r="16" spans="1:10" ht="14.9" customHeight="1" x14ac:dyDescent="0.3">
      <c r="A16" s="9">
        <v>12</v>
      </c>
      <c r="B16" s="10" t="str">
        <f>รายชื่อนักเรียน_real!B12&amp;รายชื่อนักเรียน_real!C12&amp;" "&amp;รายชื่อนักเรียน_real!D12</f>
        <v>เด็กชายณัฐดนัย ปัญญาไว</v>
      </c>
      <c r="C16" s="53"/>
      <c r="D16" s="54"/>
      <c r="E16" s="54"/>
      <c r="F16" s="55" t="str">
        <f t="shared" si="0"/>
        <v/>
      </c>
      <c r="G16" s="9" t="str">
        <f t="shared" si="1"/>
        <v/>
      </c>
    </row>
    <row r="17" spans="1:7" ht="14.9" customHeight="1" x14ac:dyDescent="0.3">
      <c r="A17" s="9">
        <v>13</v>
      </c>
      <c r="B17" s="10" t="str">
        <f>รายชื่อนักเรียน_real!B13&amp;รายชื่อนักเรียน_real!C13&amp;" "&amp;รายชื่อนักเรียน_real!D13</f>
        <v>เด็กชายภาณุวัฒน์ สุขเกษม</v>
      </c>
      <c r="C17" s="53"/>
      <c r="D17" s="54"/>
      <c r="E17" s="54"/>
      <c r="F17" s="55" t="str">
        <f t="shared" si="0"/>
        <v/>
      </c>
      <c r="G17" s="9" t="str">
        <f t="shared" si="1"/>
        <v/>
      </c>
    </row>
    <row r="18" spans="1:7" ht="14.9" customHeight="1" x14ac:dyDescent="0.3">
      <c r="A18" s="9">
        <v>14</v>
      </c>
      <c r="B18" s="10" t="str">
        <f>รายชื่อนักเรียน_real!B14&amp;รายชื่อนักเรียน_real!C14&amp;" "&amp;รายชื่อนักเรียน_real!D14</f>
        <v>เด็กชายปฐวี เจียมดี</v>
      </c>
      <c r="C18" s="53"/>
      <c r="D18" s="54"/>
      <c r="E18" s="54"/>
      <c r="F18" s="55" t="str">
        <f t="shared" si="0"/>
        <v/>
      </c>
      <c r="G18" s="9" t="str">
        <f t="shared" si="1"/>
        <v/>
      </c>
    </row>
    <row r="19" spans="1:7" ht="14.9" customHeight="1" x14ac:dyDescent="0.3">
      <c r="A19" s="9">
        <v>15</v>
      </c>
      <c r="B19" s="10" t="str">
        <f>รายชื่อนักเรียน_real!B15&amp;รายชื่อนักเรียน_real!C15&amp;" "&amp;รายชื่อนักเรียน_real!D15</f>
        <v>เด็กชายพีรวิชญ์ สีมา</v>
      </c>
      <c r="C19" s="53"/>
      <c r="D19" s="54"/>
      <c r="E19" s="54"/>
      <c r="F19" s="55" t="str">
        <f t="shared" si="0"/>
        <v/>
      </c>
      <c r="G19" s="9" t="str">
        <f t="shared" si="1"/>
        <v/>
      </c>
    </row>
    <row r="20" spans="1:7" ht="14.9" customHeight="1" x14ac:dyDescent="0.3">
      <c r="A20" s="9">
        <v>16</v>
      </c>
      <c r="B20" s="10" t="str">
        <f>รายชื่อนักเรียน_real!B16&amp;รายชื่อนักเรียน_real!C16&amp;" "&amp;รายชื่อนักเรียน_real!D16</f>
        <v>เด็กชายชนาธิป โยธา</v>
      </c>
      <c r="C20" s="53"/>
      <c r="D20" s="54"/>
      <c r="E20" s="54"/>
      <c r="F20" s="55" t="str">
        <f t="shared" si="0"/>
        <v/>
      </c>
      <c r="G20" s="9" t="str">
        <f t="shared" si="1"/>
        <v/>
      </c>
    </row>
    <row r="21" spans="1:7" ht="14.9" customHeight="1" x14ac:dyDescent="0.3">
      <c r="A21" s="9">
        <v>17</v>
      </c>
      <c r="B21" s="10" t="str">
        <f>รายชื่อนักเรียน_real!B17&amp;รายชื่อนักเรียน_real!C17&amp;" "&amp;รายชื่อนักเรียน_real!D17</f>
        <v>เด็กชายธนวัฒน์ ศรีศักดิ์</v>
      </c>
      <c r="C21" s="53"/>
      <c r="D21" s="54"/>
      <c r="E21" s="54"/>
      <c r="F21" s="55" t="str">
        <f t="shared" si="0"/>
        <v/>
      </c>
      <c r="G21" s="9" t="str">
        <f t="shared" si="1"/>
        <v/>
      </c>
    </row>
    <row r="22" spans="1:7" ht="14.9" customHeight="1" x14ac:dyDescent="0.3">
      <c r="A22" s="9">
        <v>18</v>
      </c>
      <c r="B22" s="10" t="str">
        <f>รายชื่อนักเรียน_real!B18&amp;รายชื่อนักเรียน_real!C18&amp;" "&amp;รายชื่อนักเรียน_real!D18</f>
        <v>เด็กหญิงศศิธร ใจเย็น</v>
      </c>
      <c r="C22" s="53"/>
      <c r="D22" s="54"/>
      <c r="E22" s="54"/>
      <c r="F22" s="55" t="str">
        <f t="shared" si="0"/>
        <v/>
      </c>
      <c r="G22" s="9" t="str">
        <f t="shared" si="1"/>
        <v/>
      </c>
    </row>
    <row r="23" spans="1:7" ht="14.9" customHeight="1" x14ac:dyDescent="0.3">
      <c r="A23" s="9">
        <v>19</v>
      </c>
      <c r="B23" s="10" t="str">
        <f>รายชื่อนักเรียน_real!B19&amp;รายชื่อนักเรียน_real!C19&amp;" "&amp;รายชื่อนักเรียน_real!D19</f>
        <v xml:space="preserve"> </v>
      </c>
      <c r="C23" s="53"/>
      <c r="D23" s="54"/>
      <c r="E23" s="54"/>
      <c r="F23" s="55" t="str">
        <f t="shared" si="0"/>
        <v/>
      </c>
      <c r="G23" s="9" t="str">
        <f t="shared" si="1"/>
        <v/>
      </c>
    </row>
    <row r="24" spans="1:7" ht="14.9" customHeight="1" x14ac:dyDescent="0.3">
      <c r="A24" s="9">
        <v>20</v>
      </c>
      <c r="B24" s="10" t="str">
        <f>รายชื่อนักเรียน_real!B20&amp;รายชื่อนักเรียน_real!C20&amp;" "&amp;รายชื่อนักเรียน_real!D20</f>
        <v xml:space="preserve"> </v>
      </c>
      <c r="C24" s="53"/>
      <c r="D24" s="54"/>
      <c r="E24" s="54"/>
      <c r="F24" s="55" t="str">
        <f t="shared" si="0"/>
        <v/>
      </c>
      <c r="G24" s="9" t="str">
        <f t="shared" si="1"/>
        <v/>
      </c>
    </row>
    <row r="25" spans="1:7" ht="14.9" customHeight="1" x14ac:dyDescent="0.3">
      <c r="A25" s="9">
        <v>21</v>
      </c>
      <c r="B25" s="10" t="str">
        <f>รายชื่อนักเรียน_real!B21&amp;รายชื่อนักเรียน_real!C21&amp;" "&amp;รายชื่อนักเรียน_real!D21</f>
        <v xml:space="preserve"> </v>
      </c>
      <c r="C25" s="53"/>
      <c r="D25" s="54"/>
      <c r="E25" s="54"/>
      <c r="F25" s="55" t="str">
        <f t="shared" si="0"/>
        <v/>
      </c>
      <c r="G25" s="9" t="str">
        <f t="shared" si="1"/>
        <v/>
      </c>
    </row>
    <row r="26" spans="1:7" ht="14.9" customHeight="1" x14ac:dyDescent="0.3">
      <c r="A26" s="9">
        <v>22</v>
      </c>
      <c r="B26" s="10" t="str">
        <f>รายชื่อนักเรียน_real!B22&amp;รายชื่อนักเรียน_real!C22&amp;" "&amp;รายชื่อนักเรียน_real!D22</f>
        <v xml:space="preserve"> </v>
      </c>
      <c r="C26" s="53"/>
      <c r="D26" s="54"/>
      <c r="E26" s="54"/>
      <c r="F26" s="55" t="str">
        <f t="shared" si="0"/>
        <v/>
      </c>
      <c r="G26" s="9" t="str">
        <f t="shared" si="1"/>
        <v/>
      </c>
    </row>
    <row r="27" spans="1:7" ht="14.9" customHeight="1" x14ac:dyDescent="0.3">
      <c r="A27" s="9">
        <v>23</v>
      </c>
      <c r="B27" s="10" t="str">
        <f>รายชื่อนักเรียน_real!B23&amp;รายชื่อนักเรียน_real!C23&amp;" "&amp;รายชื่อนักเรียน_real!D23</f>
        <v xml:space="preserve"> </v>
      </c>
      <c r="C27" s="53"/>
      <c r="D27" s="54"/>
      <c r="E27" s="54"/>
      <c r="F27" s="55" t="str">
        <f t="shared" si="0"/>
        <v/>
      </c>
      <c r="G27" s="9" t="str">
        <f t="shared" si="1"/>
        <v/>
      </c>
    </row>
    <row r="28" spans="1:7" ht="14.9" customHeight="1" x14ac:dyDescent="0.3">
      <c r="A28" s="9">
        <v>24</v>
      </c>
      <c r="B28" s="10" t="str">
        <f>รายชื่อนักเรียน_real!B24&amp;รายชื่อนักเรียน_real!C24&amp;" "&amp;รายชื่อนักเรียน_real!D24</f>
        <v xml:space="preserve"> </v>
      </c>
      <c r="C28" s="53"/>
      <c r="D28" s="54"/>
      <c r="E28" s="54"/>
      <c r="F28" s="55" t="str">
        <f t="shared" si="0"/>
        <v/>
      </c>
      <c r="G28" s="9" t="str">
        <f t="shared" si="1"/>
        <v/>
      </c>
    </row>
    <row r="29" spans="1:7" ht="14.9" customHeight="1" x14ac:dyDescent="0.3">
      <c r="A29" s="9">
        <v>25</v>
      </c>
      <c r="B29" s="10" t="str">
        <f>รายชื่อนักเรียน_real!B25&amp;รายชื่อนักเรียน_real!C25&amp;" "&amp;รายชื่อนักเรียน_real!D25</f>
        <v xml:space="preserve"> </v>
      </c>
      <c r="C29" s="53"/>
      <c r="D29" s="54"/>
      <c r="E29" s="54"/>
      <c r="F29" s="55" t="str">
        <f t="shared" si="0"/>
        <v/>
      </c>
      <c r="G29" s="9" t="str">
        <f t="shared" si="1"/>
        <v/>
      </c>
    </row>
    <row r="30" spans="1:7" ht="14.9" customHeight="1" x14ac:dyDescent="0.3">
      <c r="A30" s="9">
        <v>26</v>
      </c>
      <c r="B30" s="10" t="str">
        <f>รายชื่อนักเรียน_real!B26&amp;รายชื่อนักเรียน_real!C26&amp;" "&amp;รายชื่อนักเรียน_real!D26</f>
        <v xml:space="preserve"> </v>
      </c>
      <c r="C30" s="53"/>
      <c r="D30" s="54"/>
      <c r="E30" s="54"/>
      <c r="F30" s="55" t="str">
        <f t="shared" si="0"/>
        <v/>
      </c>
      <c r="G30" s="9" t="str">
        <f t="shared" si="1"/>
        <v/>
      </c>
    </row>
    <row r="31" spans="1:7" ht="14.9" customHeight="1" x14ac:dyDescent="0.3">
      <c r="A31" s="9">
        <v>27</v>
      </c>
      <c r="B31" s="10" t="str">
        <f>รายชื่อนักเรียน_real!B27&amp;รายชื่อนักเรียน_real!C27&amp;" "&amp;รายชื่อนักเรียน_real!D27</f>
        <v xml:space="preserve"> </v>
      </c>
      <c r="C31" s="53"/>
      <c r="D31" s="54"/>
      <c r="E31" s="54"/>
      <c r="F31" s="55" t="str">
        <f t="shared" si="0"/>
        <v/>
      </c>
      <c r="G31" s="9" t="str">
        <f t="shared" si="1"/>
        <v/>
      </c>
    </row>
    <row r="32" spans="1:7" ht="14.9" customHeight="1" x14ac:dyDescent="0.3">
      <c r="A32" s="9">
        <v>28</v>
      </c>
      <c r="B32" s="10" t="str">
        <f>รายชื่อนักเรียน_real!B28&amp;รายชื่อนักเรียน_real!C28&amp;" "&amp;รายชื่อนักเรียน_real!D28</f>
        <v xml:space="preserve"> </v>
      </c>
      <c r="C32" s="53"/>
      <c r="D32" s="54"/>
      <c r="E32" s="54"/>
      <c r="F32" s="55" t="str">
        <f t="shared" si="0"/>
        <v/>
      </c>
      <c r="G32" s="9" t="str">
        <f t="shared" si="1"/>
        <v/>
      </c>
    </row>
    <row r="33" spans="1:7" ht="14.9" customHeight="1" x14ac:dyDescent="0.3">
      <c r="A33" s="9">
        <v>29</v>
      </c>
      <c r="B33" s="10" t="str">
        <f>รายชื่อนักเรียน_real!B29&amp;รายชื่อนักเรียน_real!C29&amp;" "&amp;รายชื่อนักเรียน_real!D29</f>
        <v xml:space="preserve"> </v>
      </c>
      <c r="C33" s="53"/>
      <c r="D33" s="54"/>
      <c r="E33" s="54"/>
      <c r="F33" s="55" t="str">
        <f t="shared" si="0"/>
        <v/>
      </c>
      <c r="G33" s="9" t="str">
        <f t="shared" si="1"/>
        <v/>
      </c>
    </row>
    <row r="34" spans="1:7" ht="14.9" customHeight="1" x14ac:dyDescent="0.3">
      <c r="A34" s="9">
        <v>30</v>
      </c>
      <c r="B34" s="10" t="str">
        <f>รายชื่อนักเรียน_real!B30&amp;รายชื่อนักเรียน_real!C30&amp;" "&amp;รายชื่อนักเรียน_real!D30</f>
        <v xml:space="preserve"> </v>
      </c>
      <c r="C34" s="53"/>
      <c r="D34" s="54"/>
      <c r="E34" s="54"/>
      <c r="F34" s="55" t="str">
        <f t="shared" si="0"/>
        <v/>
      </c>
      <c r="G34" s="9" t="str">
        <f t="shared" si="1"/>
        <v/>
      </c>
    </row>
    <row r="35" spans="1:7" ht="14.9" customHeight="1" x14ac:dyDescent="0.3">
      <c r="A35" s="9">
        <v>31</v>
      </c>
      <c r="B35" s="10" t="str">
        <f>รายชื่อนักเรียน_real!B31&amp;รายชื่อนักเรียน_real!C31&amp;" "&amp;รายชื่อนักเรียน_real!D31</f>
        <v xml:space="preserve"> </v>
      </c>
      <c r="C35" s="53"/>
      <c r="D35" s="54"/>
      <c r="E35" s="54"/>
      <c r="F35" s="55" t="str">
        <f t="shared" si="0"/>
        <v/>
      </c>
      <c r="G35" s="9" t="str">
        <f t="shared" si="1"/>
        <v/>
      </c>
    </row>
    <row r="36" spans="1:7" ht="14.9" customHeight="1" x14ac:dyDescent="0.3">
      <c r="A36" s="9">
        <v>32</v>
      </c>
      <c r="B36" s="10" t="str">
        <f>รายชื่อนักเรียน_real!B32&amp;รายชื่อนักเรียน_real!C32&amp;" "&amp;รายชื่อนักเรียน_real!D32</f>
        <v xml:space="preserve"> </v>
      </c>
      <c r="C36" s="53"/>
      <c r="D36" s="54"/>
      <c r="E36" s="54"/>
      <c r="F36" s="55" t="str">
        <f t="shared" si="0"/>
        <v/>
      </c>
      <c r="G36" s="9" t="str">
        <f t="shared" si="1"/>
        <v/>
      </c>
    </row>
    <row r="37" spans="1:7" ht="14.9" customHeight="1" x14ac:dyDescent="0.3">
      <c r="A37" s="9">
        <v>33</v>
      </c>
      <c r="B37" s="10" t="str">
        <f>รายชื่อนักเรียน_real!B33&amp;รายชื่อนักเรียน_real!C33&amp;" "&amp;รายชื่อนักเรียน_real!D33</f>
        <v xml:space="preserve"> </v>
      </c>
      <c r="C37" s="53"/>
      <c r="D37" s="54"/>
      <c r="E37" s="54"/>
      <c r="F37" s="55" t="str">
        <f t="shared" si="0"/>
        <v/>
      </c>
      <c r="G37" s="9" t="str">
        <f t="shared" si="1"/>
        <v/>
      </c>
    </row>
    <row r="38" spans="1:7" ht="14.9" customHeight="1" x14ac:dyDescent="0.3">
      <c r="A38" s="9">
        <v>34</v>
      </c>
      <c r="B38" s="10" t="str">
        <f>รายชื่อนักเรียน_real!B34&amp;รายชื่อนักเรียน_real!C34&amp;" "&amp;รายชื่อนักเรียน_real!D34</f>
        <v xml:space="preserve"> </v>
      </c>
      <c r="C38" s="53"/>
      <c r="D38" s="54"/>
      <c r="E38" s="54"/>
      <c r="F38" s="55" t="str">
        <f t="shared" si="0"/>
        <v/>
      </c>
      <c r="G38" s="9" t="str">
        <f t="shared" si="1"/>
        <v/>
      </c>
    </row>
    <row r="39" spans="1:7" ht="14.9" customHeight="1" x14ac:dyDescent="0.3">
      <c r="A39" s="9">
        <v>35</v>
      </c>
      <c r="B39" s="10" t="str">
        <f>รายชื่อนักเรียน_real!B35&amp;รายชื่อนักเรียน_real!C35&amp;" "&amp;รายชื่อนักเรียน_real!D35</f>
        <v xml:space="preserve"> </v>
      </c>
      <c r="C39" s="53"/>
      <c r="D39" s="54"/>
      <c r="E39" s="54"/>
      <c r="F39" s="55" t="str">
        <f t="shared" si="0"/>
        <v/>
      </c>
      <c r="G39" s="9" t="str">
        <f t="shared" si="1"/>
        <v/>
      </c>
    </row>
    <row r="40" spans="1:7" ht="14.9" customHeight="1" x14ac:dyDescent="0.3">
      <c r="A40" s="9">
        <v>36</v>
      </c>
      <c r="B40" s="10" t="str">
        <f>รายชื่อนักเรียน_real!B36&amp;รายชื่อนักเรียน_real!C36&amp;" "&amp;รายชื่อนักเรียน_real!D36</f>
        <v xml:space="preserve"> </v>
      </c>
      <c r="C40" s="53"/>
      <c r="D40" s="54"/>
      <c r="E40" s="54"/>
      <c r="F40" s="55" t="str">
        <f t="shared" si="0"/>
        <v/>
      </c>
      <c r="G40" s="9" t="str">
        <f t="shared" si="1"/>
        <v/>
      </c>
    </row>
    <row r="41" spans="1:7" ht="14.9" customHeight="1" x14ac:dyDescent="0.3">
      <c r="A41" s="9">
        <v>37</v>
      </c>
      <c r="B41" s="10" t="str">
        <f>รายชื่อนักเรียน_real!B37&amp;รายชื่อนักเรียน_real!C37&amp;" "&amp;รายชื่อนักเรียน_real!D37</f>
        <v xml:space="preserve"> </v>
      </c>
      <c r="C41" s="53"/>
      <c r="D41" s="54"/>
      <c r="E41" s="54"/>
      <c r="F41" s="55" t="str">
        <f t="shared" si="0"/>
        <v/>
      </c>
      <c r="G41" s="9" t="str">
        <f t="shared" si="1"/>
        <v/>
      </c>
    </row>
    <row r="42" spans="1:7" ht="14.9" customHeight="1" x14ac:dyDescent="0.3">
      <c r="A42" s="9">
        <v>38</v>
      </c>
      <c r="B42" s="10" t="str">
        <f>รายชื่อนักเรียน_real!B38&amp;รายชื่อนักเรียน_real!C38&amp;" "&amp;รายชื่อนักเรียน_real!D38</f>
        <v xml:space="preserve"> </v>
      </c>
      <c r="C42" s="53"/>
      <c r="D42" s="54"/>
      <c r="E42" s="54"/>
      <c r="F42" s="55" t="str">
        <f t="shared" si="0"/>
        <v/>
      </c>
      <c r="G42" s="9" t="str">
        <f t="shared" si="1"/>
        <v/>
      </c>
    </row>
    <row r="43" spans="1:7" ht="14.9" customHeight="1" x14ac:dyDescent="0.3">
      <c r="A43" s="9">
        <v>39</v>
      </c>
      <c r="B43" s="10" t="str">
        <f>รายชื่อนักเรียน_real!B39&amp;รายชื่อนักเรียน_real!C39&amp;" "&amp;รายชื่อนักเรียน_real!D39</f>
        <v xml:space="preserve"> </v>
      </c>
      <c r="C43" s="53"/>
      <c r="D43" s="54"/>
      <c r="E43" s="54"/>
      <c r="F43" s="55" t="str">
        <f t="shared" si="0"/>
        <v/>
      </c>
      <c r="G43" s="9" t="str">
        <f t="shared" si="1"/>
        <v/>
      </c>
    </row>
    <row r="44" spans="1:7" ht="14.9" customHeight="1" x14ac:dyDescent="0.3">
      <c r="A44" s="9">
        <v>40</v>
      </c>
      <c r="B44" s="10" t="str">
        <f>รายชื่อนักเรียน_real!B40&amp;รายชื่อนักเรียน_real!C40&amp;" "&amp;รายชื่อนักเรียน_real!D40</f>
        <v xml:space="preserve"> </v>
      </c>
      <c r="C44" s="53"/>
      <c r="D44" s="54"/>
      <c r="E44" s="54"/>
      <c r="F44" s="55" t="str">
        <f t="shared" si="0"/>
        <v/>
      </c>
      <c r="G44" s="9" t="str">
        <f t="shared" si="1"/>
        <v/>
      </c>
    </row>
    <row r="45" spans="1:7" ht="14.9" customHeight="1" x14ac:dyDescent="0.3">
      <c r="A45" s="9">
        <v>41</v>
      </c>
      <c r="B45" s="10" t="str">
        <f>รายชื่อนักเรียน_real!B41&amp;รายชื่อนักเรียน_real!C41&amp;" "&amp;รายชื่อนักเรียน_real!D41</f>
        <v xml:space="preserve"> </v>
      </c>
      <c r="C45" s="53"/>
      <c r="D45" s="54"/>
      <c r="E45" s="54"/>
      <c r="F45" s="55" t="str">
        <f t="shared" si="0"/>
        <v/>
      </c>
      <c r="G45" s="9" t="str">
        <f t="shared" si="1"/>
        <v/>
      </c>
    </row>
    <row r="46" spans="1:7" ht="14.9" customHeight="1" x14ac:dyDescent="0.3">
      <c r="A46" s="9">
        <v>42</v>
      </c>
      <c r="B46" s="10" t="str">
        <f>รายชื่อนักเรียน_real!B42&amp;รายชื่อนักเรียน_real!C42&amp;" "&amp;รายชื่อนักเรียน_real!D42</f>
        <v xml:space="preserve"> </v>
      </c>
      <c r="C46" s="53"/>
      <c r="D46" s="54"/>
      <c r="E46" s="54"/>
      <c r="F46" s="55" t="str">
        <f t="shared" si="0"/>
        <v/>
      </c>
      <c r="G46" s="9" t="str">
        <f t="shared" si="1"/>
        <v/>
      </c>
    </row>
    <row r="47" spans="1:7" ht="14.9" customHeight="1" x14ac:dyDescent="0.3">
      <c r="A47" s="9">
        <v>43</v>
      </c>
      <c r="B47" s="10" t="str">
        <f>รายชื่อนักเรียน_real!B43&amp;รายชื่อนักเรียน_real!C43&amp;" "&amp;รายชื่อนักเรียน_real!D43</f>
        <v xml:space="preserve"> </v>
      </c>
      <c r="C47" s="53"/>
      <c r="D47" s="54"/>
      <c r="E47" s="54"/>
      <c r="F47" s="55" t="str">
        <f t="shared" si="0"/>
        <v/>
      </c>
      <c r="G47" s="9" t="str">
        <f t="shared" si="1"/>
        <v/>
      </c>
    </row>
  </sheetData>
  <sheetProtection sheet="1" objects="1" scenarios="1"/>
  <protectedRanges>
    <protectedRange sqref="C5:E47" name="Range1"/>
  </protectedRanges>
  <mergeCells count="6">
    <mergeCell ref="A1:G1"/>
    <mergeCell ref="A3:A4"/>
    <mergeCell ref="B3:B4"/>
    <mergeCell ref="C3:E3"/>
    <mergeCell ref="F3:F4"/>
    <mergeCell ref="G3:G4"/>
  </mergeCells>
  <pageMargins left="0.25" right="0.25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F78"/>
  <sheetViews>
    <sheetView tabSelected="1" workbookViewId="0">
      <selection activeCell="B75" sqref="B75"/>
    </sheetView>
  </sheetViews>
  <sheetFormatPr defaultColWidth="8.83203125" defaultRowHeight="24" x14ac:dyDescent="0.8"/>
  <cols>
    <col min="1" max="1" width="16.4140625" style="50" customWidth="1"/>
    <col min="2" max="2" width="14.75" style="50" customWidth="1"/>
    <col min="3" max="3" width="10.6640625" style="50" customWidth="1"/>
    <col min="4" max="4" width="8.83203125" style="50"/>
    <col min="5" max="5" width="8.83203125" style="56"/>
    <col min="6" max="6" width="14.1640625" style="56" customWidth="1"/>
    <col min="7" max="16384" width="8.83203125" style="50"/>
  </cols>
  <sheetData>
    <row r="1" spans="1:6" x14ac:dyDescent="0.8">
      <c r="A1" s="30" t="s">
        <v>111</v>
      </c>
      <c r="B1" s="56" t="s">
        <v>112</v>
      </c>
      <c r="C1" s="50" t="s">
        <v>45</v>
      </c>
      <c r="D1" s="50" t="s">
        <v>113</v>
      </c>
      <c r="E1" s="30" t="s">
        <v>110</v>
      </c>
      <c r="F1" s="30" t="s">
        <v>5</v>
      </c>
    </row>
    <row r="2" spans="1:6" ht="21" customHeight="1" x14ac:dyDescent="0.8">
      <c r="A2" s="50" t="s">
        <v>187</v>
      </c>
      <c r="B2" s="50" t="s">
        <v>115</v>
      </c>
      <c r="C2" s="50" t="s">
        <v>336</v>
      </c>
      <c r="D2" s="50" t="s">
        <v>337</v>
      </c>
      <c r="E2" s="56" t="s">
        <v>114</v>
      </c>
      <c r="F2" s="56">
        <v>1</v>
      </c>
    </row>
    <row r="3" spans="1:6" ht="21" customHeight="1" x14ac:dyDescent="0.8">
      <c r="A3" s="50" t="s">
        <v>186</v>
      </c>
      <c r="B3" s="50" t="s">
        <v>115</v>
      </c>
      <c r="C3" s="50" t="s">
        <v>338</v>
      </c>
      <c r="D3" s="50" t="s">
        <v>339</v>
      </c>
      <c r="E3" s="56" t="s">
        <v>114</v>
      </c>
      <c r="F3" s="56">
        <v>1</v>
      </c>
    </row>
    <row r="4" spans="1:6" ht="21" customHeight="1" x14ac:dyDescent="0.8">
      <c r="A4" s="50" t="s">
        <v>178</v>
      </c>
      <c r="B4" s="50" t="s">
        <v>115</v>
      </c>
      <c r="C4" s="50" t="s">
        <v>340</v>
      </c>
      <c r="D4" s="50" t="s">
        <v>341</v>
      </c>
      <c r="E4" s="56" t="s">
        <v>114</v>
      </c>
      <c r="F4" s="56">
        <v>1</v>
      </c>
    </row>
    <row r="5" spans="1:6" ht="21" customHeight="1" x14ac:dyDescent="0.8">
      <c r="A5" s="50" t="s">
        <v>185</v>
      </c>
      <c r="B5" s="50" t="s">
        <v>115</v>
      </c>
      <c r="C5" s="50" t="s">
        <v>342</v>
      </c>
      <c r="D5" s="50" t="s">
        <v>343</v>
      </c>
      <c r="E5" s="56" t="s">
        <v>114</v>
      </c>
      <c r="F5" s="56">
        <v>1</v>
      </c>
    </row>
    <row r="6" spans="1:6" ht="21" customHeight="1" x14ac:dyDescent="0.8">
      <c r="A6" s="50" t="s">
        <v>180</v>
      </c>
      <c r="B6" s="50" t="s">
        <v>115</v>
      </c>
      <c r="C6" s="50" t="s">
        <v>344</v>
      </c>
      <c r="D6" s="50" t="s">
        <v>345</v>
      </c>
      <c r="E6" s="56" t="s">
        <v>114</v>
      </c>
      <c r="F6" s="56">
        <v>1</v>
      </c>
    </row>
    <row r="7" spans="1:6" ht="21" customHeight="1" x14ac:dyDescent="0.8">
      <c r="A7" s="50" t="s">
        <v>188</v>
      </c>
      <c r="B7" s="50" t="s">
        <v>115</v>
      </c>
      <c r="C7" s="50" t="s">
        <v>346</v>
      </c>
      <c r="D7" s="50" t="s">
        <v>347</v>
      </c>
      <c r="E7" s="56" t="s">
        <v>114</v>
      </c>
      <c r="F7" s="56">
        <v>1</v>
      </c>
    </row>
    <row r="8" spans="1:6" ht="21" customHeight="1" x14ac:dyDescent="0.8">
      <c r="A8" s="50" t="s">
        <v>181</v>
      </c>
      <c r="B8" s="50" t="s">
        <v>115</v>
      </c>
      <c r="C8" s="50" t="s">
        <v>348</v>
      </c>
      <c r="D8" s="50" t="s">
        <v>349</v>
      </c>
      <c r="E8" s="56" t="s">
        <v>114</v>
      </c>
      <c r="F8" s="56">
        <v>1</v>
      </c>
    </row>
    <row r="9" spans="1:6" ht="21" customHeight="1" x14ac:dyDescent="0.8">
      <c r="A9" s="50" t="s">
        <v>182</v>
      </c>
      <c r="B9" s="50" t="s">
        <v>115</v>
      </c>
      <c r="C9" s="50" t="s">
        <v>350</v>
      </c>
      <c r="D9" s="50" t="s">
        <v>351</v>
      </c>
      <c r="E9" s="56" t="s">
        <v>114</v>
      </c>
      <c r="F9" s="56">
        <v>1</v>
      </c>
    </row>
    <row r="10" spans="1:6" x14ac:dyDescent="0.8">
      <c r="A10" s="50" t="s">
        <v>179</v>
      </c>
      <c r="B10" s="50" t="s">
        <v>115</v>
      </c>
      <c r="C10" s="50" t="s">
        <v>352</v>
      </c>
      <c r="D10" s="50" t="s">
        <v>353</v>
      </c>
      <c r="E10" s="56" t="s">
        <v>114</v>
      </c>
      <c r="F10" s="56">
        <v>1</v>
      </c>
    </row>
    <row r="11" spans="1:6" x14ac:dyDescent="0.8">
      <c r="A11" s="50" t="s">
        <v>184</v>
      </c>
      <c r="B11" s="50" t="s">
        <v>115</v>
      </c>
      <c r="C11" s="50" t="s">
        <v>354</v>
      </c>
      <c r="D11" s="50" t="s">
        <v>355</v>
      </c>
      <c r="E11" s="56" t="s">
        <v>114</v>
      </c>
      <c r="F11" s="56">
        <v>1</v>
      </c>
    </row>
    <row r="12" spans="1:6" x14ac:dyDescent="0.8">
      <c r="A12" s="50" t="s">
        <v>183</v>
      </c>
      <c r="B12" s="50" t="s">
        <v>115</v>
      </c>
      <c r="C12" s="50" t="s">
        <v>356</v>
      </c>
      <c r="D12" s="50" t="s">
        <v>357</v>
      </c>
      <c r="E12" s="56" t="s">
        <v>114</v>
      </c>
      <c r="F12" s="56">
        <v>1</v>
      </c>
    </row>
    <row r="13" spans="1:6" x14ac:dyDescent="0.8">
      <c r="A13" s="50" t="s">
        <v>194</v>
      </c>
      <c r="B13" s="50" t="s">
        <v>115</v>
      </c>
      <c r="C13" s="50" t="s">
        <v>148</v>
      </c>
      <c r="D13" s="50" t="s">
        <v>358</v>
      </c>
      <c r="E13" s="56" t="s">
        <v>114</v>
      </c>
      <c r="F13" s="56">
        <v>1</v>
      </c>
    </row>
    <row r="14" spans="1:6" x14ac:dyDescent="0.8">
      <c r="A14" s="50" t="s">
        <v>195</v>
      </c>
      <c r="B14" s="50" t="s">
        <v>115</v>
      </c>
      <c r="C14" s="50" t="s">
        <v>359</v>
      </c>
      <c r="D14" s="50" t="s">
        <v>360</v>
      </c>
      <c r="E14" s="56" t="s">
        <v>114</v>
      </c>
      <c r="F14" s="56">
        <v>1</v>
      </c>
    </row>
    <row r="15" spans="1:6" x14ac:dyDescent="0.8">
      <c r="A15" s="50" t="s">
        <v>190</v>
      </c>
      <c r="B15" s="50" t="s">
        <v>115</v>
      </c>
      <c r="C15" s="50" t="s">
        <v>361</v>
      </c>
      <c r="D15" s="50" t="s">
        <v>362</v>
      </c>
      <c r="E15" s="56" t="s">
        <v>114</v>
      </c>
      <c r="F15" s="56">
        <v>1</v>
      </c>
    </row>
    <row r="16" spans="1:6" x14ac:dyDescent="0.8">
      <c r="A16" s="50" t="s">
        <v>189</v>
      </c>
      <c r="B16" s="50" t="s">
        <v>115</v>
      </c>
      <c r="C16" s="50" t="s">
        <v>363</v>
      </c>
      <c r="D16" s="50" t="s">
        <v>364</v>
      </c>
      <c r="E16" s="56" t="s">
        <v>114</v>
      </c>
      <c r="F16" s="56">
        <v>1</v>
      </c>
    </row>
    <row r="17" spans="1:6" x14ac:dyDescent="0.8">
      <c r="A17" s="50" t="s">
        <v>191</v>
      </c>
      <c r="B17" s="50" t="s">
        <v>115</v>
      </c>
      <c r="C17" s="50" t="s">
        <v>365</v>
      </c>
      <c r="D17" s="50" t="s">
        <v>366</v>
      </c>
      <c r="E17" s="56" t="s">
        <v>114</v>
      </c>
      <c r="F17" s="56">
        <v>1</v>
      </c>
    </row>
    <row r="18" spans="1:6" x14ac:dyDescent="0.8">
      <c r="A18" s="50" t="s">
        <v>193</v>
      </c>
      <c r="B18" s="50" t="s">
        <v>115</v>
      </c>
      <c r="C18" s="50" t="s">
        <v>367</v>
      </c>
      <c r="D18" s="50" t="s">
        <v>368</v>
      </c>
      <c r="E18" s="56" t="s">
        <v>114</v>
      </c>
      <c r="F18" s="56">
        <v>1</v>
      </c>
    </row>
    <row r="19" spans="1:6" x14ac:dyDescent="0.8">
      <c r="A19" s="50" t="s">
        <v>192</v>
      </c>
      <c r="B19" s="50" t="s">
        <v>118</v>
      </c>
      <c r="C19" s="50" t="s">
        <v>369</v>
      </c>
      <c r="D19" s="50" t="s">
        <v>370</v>
      </c>
      <c r="E19" s="56" t="s">
        <v>114</v>
      </c>
      <c r="F19" s="56">
        <v>1</v>
      </c>
    </row>
    <row r="20" spans="1:6" x14ac:dyDescent="0.8">
      <c r="A20" s="50" t="s">
        <v>88</v>
      </c>
      <c r="B20" s="50" t="s">
        <v>118</v>
      </c>
      <c r="C20" s="50" t="s">
        <v>371</v>
      </c>
      <c r="D20" s="50" t="s">
        <v>372</v>
      </c>
      <c r="E20" s="56" t="s">
        <v>119</v>
      </c>
      <c r="F20" s="56">
        <v>1</v>
      </c>
    </row>
    <row r="21" spans="1:6" x14ac:dyDescent="0.8">
      <c r="A21" s="50" t="s">
        <v>89</v>
      </c>
      <c r="B21" s="50" t="s">
        <v>118</v>
      </c>
      <c r="C21" s="50" t="s">
        <v>373</v>
      </c>
      <c r="D21" s="50" t="s">
        <v>374</v>
      </c>
      <c r="E21" s="56" t="s">
        <v>119</v>
      </c>
      <c r="F21" s="56">
        <v>1</v>
      </c>
    </row>
    <row r="22" spans="1:6" x14ac:dyDescent="0.8">
      <c r="A22" s="50" t="s">
        <v>90</v>
      </c>
      <c r="B22" s="50" t="s">
        <v>118</v>
      </c>
      <c r="C22" s="50" t="s">
        <v>375</v>
      </c>
      <c r="D22" s="50" t="s">
        <v>275</v>
      </c>
      <c r="E22" s="56" t="s">
        <v>119</v>
      </c>
      <c r="F22" s="56">
        <v>1</v>
      </c>
    </row>
    <row r="23" spans="1:6" x14ac:dyDescent="0.8">
      <c r="A23" s="50" t="s">
        <v>91</v>
      </c>
      <c r="B23" s="50" t="s">
        <v>118</v>
      </c>
      <c r="C23" s="50" t="s">
        <v>376</v>
      </c>
      <c r="D23" s="50" t="s">
        <v>377</v>
      </c>
      <c r="E23" s="56" t="s">
        <v>119</v>
      </c>
      <c r="F23" s="56">
        <v>1</v>
      </c>
    </row>
    <row r="24" spans="1:6" x14ac:dyDescent="0.8">
      <c r="A24" s="50" t="s">
        <v>92</v>
      </c>
      <c r="B24" s="50" t="s">
        <v>118</v>
      </c>
      <c r="C24" s="50" t="s">
        <v>378</v>
      </c>
      <c r="D24" s="50" t="s">
        <v>379</v>
      </c>
      <c r="E24" s="56" t="s">
        <v>119</v>
      </c>
      <c r="F24" s="56">
        <v>1</v>
      </c>
    </row>
    <row r="25" spans="1:6" x14ac:dyDescent="0.8">
      <c r="A25" s="50" t="s">
        <v>93</v>
      </c>
      <c r="B25" s="50" t="s">
        <v>118</v>
      </c>
      <c r="C25" s="50" t="s">
        <v>380</v>
      </c>
      <c r="D25" s="50" t="s">
        <v>381</v>
      </c>
      <c r="E25" s="56" t="s">
        <v>119</v>
      </c>
      <c r="F25" s="56">
        <v>1</v>
      </c>
    </row>
    <row r="26" spans="1:6" x14ac:dyDescent="0.8">
      <c r="A26" s="50" t="s">
        <v>94</v>
      </c>
      <c r="B26" s="50" t="s">
        <v>118</v>
      </c>
      <c r="C26" s="50" t="s">
        <v>382</v>
      </c>
      <c r="D26" s="50" t="s">
        <v>383</v>
      </c>
      <c r="E26" s="56" t="s">
        <v>119</v>
      </c>
      <c r="F26" s="56">
        <v>1</v>
      </c>
    </row>
    <row r="27" spans="1:6" x14ac:dyDescent="0.8">
      <c r="A27" s="50" t="s">
        <v>95</v>
      </c>
      <c r="B27" s="50" t="s">
        <v>118</v>
      </c>
      <c r="C27" s="50" t="s">
        <v>384</v>
      </c>
      <c r="D27" s="50" t="s">
        <v>385</v>
      </c>
      <c r="E27" s="56" t="s">
        <v>119</v>
      </c>
      <c r="F27" s="56">
        <v>1</v>
      </c>
    </row>
    <row r="28" spans="1:6" x14ac:dyDescent="0.8">
      <c r="A28" s="50" t="s">
        <v>96</v>
      </c>
      <c r="B28" s="50" t="s">
        <v>118</v>
      </c>
      <c r="C28" s="50" t="s">
        <v>386</v>
      </c>
      <c r="D28" s="50" t="s">
        <v>290</v>
      </c>
      <c r="E28" s="56" t="s">
        <v>119</v>
      </c>
      <c r="F28" s="56">
        <v>1</v>
      </c>
    </row>
    <row r="29" spans="1:6" x14ac:dyDescent="0.8">
      <c r="A29" s="50" t="s">
        <v>97</v>
      </c>
      <c r="B29" s="50" t="s">
        <v>118</v>
      </c>
      <c r="C29" s="50" t="s">
        <v>387</v>
      </c>
      <c r="D29" s="50" t="s">
        <v>388</v>
      </c>
      <c r="E29" s="56" t="s">
        <v>119</v>
      </c>
      <c r="F29" s="56">
        <v>1</v>
      </c>
    </row>
    <row r="30" spans="1:6" x14ac:dyDescent="0.8">
      <c r="A30" s="50" t="s">
        <v>98</v>
      </c>
      <c r="B30" s="50" t="s">
        <v>118</v>
      </c>
      <c r="C30" s="50" t="s">
        <v>389</v>
      </c>
      <c r="D30" s="50" t="s">
        <v>306</v>
      </c>
      <c r="E30" s="56" t="s">
        <v>119</v>
      </c>
      <c r="F30" s="56">
        <v>1</v>
      </c>
    </row>
    <row r="31" spans="1:6" x14ac:dyDescent="0.8">
      <c r="A31" s="50" t="s">
        <v>167</v>
      </c>
      <c r="B31" s="50" t="s">
        <v>118</v>
      </c>
      <c r="C31" s="50" t="s">
        <v>390</v>
      </c>
      <c r="D31" s="50" t="s">
        <v>391</v>
      </c>
      <c r="E31" s="56" t="s">
        <v>119</v>
      </c>
      <c r="F31" s="56">
        <v>1</v>
      </c>
    </row>
    <row r="32" spans="1:6" x14ac:dyDescent="0.8">
      <c r="A32" s="50" t="s">
        <v>196</v>
      </c>
      <c r="B32" s="50" t="s">
        <v>118</v>
      </c>
      <c r="C32" s="50" t="s">
        <v>392</v>
      </c>
      <c r="D32" s="50" t="s">
        <v>393</v>
      </c>
      <c r="E32" s="56" t="s">
        <v>119</v>
      </c>
      <c r="F32" s="56">
        <v>1</v>
      </c>
    </row>
    <row r="33" spans="1:6" x14ac:dyDescent="0.8">
      <c r="A33" s="50" t="s">
        <v>120</v>
      </c>
      <c r="B33" s="50" t="s">
        <v>118</v>
      </c>
      <c r="C33" s="50" t="s">
        <v>394</v>
      </c>
      <c r="D33" s="50" t="s">
        <v>395</v>
      </c>
      <c r="E33" s="56" t="s">
        <v>136</v>
      </c>
      <c r="F33" s="59">
        <v>1</v>
      </c>
    </row>
    <row r="34" spans="1:6" x14ac:dyDescent="0.8">
      <c r="A34" s="50" t="s">
        <v>121</v>
      </c>
      <c r="B34" s="50" t="s">
        <v>118</v>
      </c>
      <c r="C34" s="50" t="s">
        <v>396</v>
      </c>
      <c r="D34" s="50" t="s">
        <v>397</v>
      </c>
      <c r="E34" s="56" t="s">
        <v>136</v>
      </c>
      <c r="F34" s="59">
        <v>1</v>
      </c>
    </row>
    <row r="35" spans="1:6" x14ac:dyDescent="0.8">
      <c r="A35" s="50" t="s">
        <v>122</v>
      </c>
      <c r="B35" s="50" t="s">
        <v>118</v>
      </c>
      <c r="C35" s="50" t="s">
        <v>398</v>
      </c>
      <c r="D35" s="50" t="s">
        <v>399</v>
      </c>
      <c r="E35" s="56" t="s">
        <v>136</v>
      </c>
      <c r="F35" s="59">
        <v>1</v>
      </c>
    </row>
    <row r="36" spans="1:6" x14ac:dyDescent="0.8">
      <c r="A36" s="50" t="s">
        <v>123</v>
      </c>
      <c r="B36" s="50" t="s">
        <v>118</v>
      </c>
      <c r="C36" s="50" t="s">
        <v>400</v>
      </c>
      <c r="D36" s="50" t="s">
        <v>401</v>
      </c>
      <c r="E36" s="56" t="s">
        <v>136</v>
      </c>
      <c r="F36" s="59">
        <v>1</v>
      </c>
    </row>
    <row r="37" spans="1:6" x14ac:dyDescent="0.8">
      <c r="A37" s="50" t="s">
        <v>124</v>
      </c>
      <c r="B37" s="50" t="s">
        <v>118</v>
      </c>
      <c r="C37" s="50" t="s">
        <v>402</v>
      </c>
      <c r="D37" s="50" t="s">
        <v>403</v>
      </c>
      <c r="E37" s="56" t="s">
        <v>136</v>
      </c>
      <c r="F37" s="59">
        <v>1</v>
      </c>
    </row>
    <row r="38" spans="1:6" x14ac:dyDescent="0.8">
      <c r="A38" s="50" t="s">
        <v>125</v>
      </c>
      <c r="B38" s="50" t="s">
        <v>118</v>
      </c>
      <c r="C38" s="50" t="s">
        <v>404</v>
      </c>
      <c r="D38" s="50" t="s">
        <v>405</v>
      </c>
      <c r="E38" s="56" t="s">
        <v>136</v>
      </c>
      <c r="F38" s="59">
        <v>1</v>
      </c>
    </row>
    <row r="39" spans="1:6" x14ac:dyDescent="0.8">
      <c r="A39" s="50" t="s">
        <v>126</v>
      </c>
      <c r="B39" s="50" t="s">
        <v>150</v>
      </c>
      <c r="C39" s="50" t="s">
        <v>297</v>
      </c>
      <c r="D39" s="50" t="s">
        <v>298</v>
      </c>
      <c r="E39" s="56" t="s">
        <v>136</v>
      </c>
      <c r="F39" s="59">
        <v>1</v>
      </c>
    </row>
    <row r="40" spans="1:6" x14ac:dyDescent="0.8">
      <c r="A40" s="50" t="s">
        <v>127</v>
      </c>
      <c r="B40" s="50" t="s">
        <v>150</v>
      </c>
      <c r="C40" s="50" t="s">
        <v>299</v>
      </c>
      <c r="D40" s="50" t="s">
        <v>300</v>
      </c>
      <c r="E40" s="56" t="s">
        <v>136</v>
      </c>
      <c r="F40" s="59">
        <v>1</v>
      </c>
    </row>
    <row r="41" spans="1:6" x14ac:dyDescent="0.8">
      <c r="A41" s="50" t="s">
        <v>128</v>
      </c>
      <c r="B41" s="50" t="s">
        <v>150</v>
      </c>
      <c r="C41" s="50" t="s">
        <v>301</v>
      </c>
      <c r="D41" s="50" t="s">
        <v>302</v>
      </c>
      <c r="E41" s="56" t="s">
        <v>136</v>
      </c>
      <c r="F41" s="56">
        <v>1</v>
      </c>
    </row>
    <row r="42" spans="1:6" x14ac:dyDescent="0.8">
      <c r="A42" s="50" t="s">
        <v>129</v>
      </c>
      <c r="B42" s="50" t="s">
        <v>150</v>
      </c>
      <c r="C42" s="50" t="s">
        <v>303</v>
      </c>
      <c r="D42" s="50" t="s">
        <v>304</v>
      </c>
      <c r="E42" s="56" t="s">
        <v>136</v>
      </c>
      <c r="F42" s="56">
        <v>1</v>
      </c>
    </row>
    <row r="43" spans="1:6" x14ac:dyDescent="0.8">
      <c r="A43" s="50" t="s">
        <v>130</v>
      </c>
      <c r="B43" s="50" t="s">
        <v>150</v>
      </c>
      <c r="C43" s="50" t="s">
        <v>305</v>
      </c>
      <c r="D43" s="50" t="s">
        <v>306</v>
      </c>
      <c r="E43" s="56" t="s">
        <v>136</v>
      </c>
      <c r="F43" s="56">
        <v>1</v>
      </c>
    </row>
    <row r="44" spans="1:6" x14ac:dyDescent="0.8">
      <c r="A44" s="50" t="s">
        <v>131</v>
      </c>
      <c r="B44" s="50" t="s">
        <v>150</v>
      </c>
      <c r="C44" s="50" t="s">
        <v>307</v>
      </c>
      <c r="D44" s="50" t="s">
        <v>308</v>
      </c>
      <c r="E44" s="56" t="s">
        <v>136</v>
      </c>
      <c r="F44" s="56">
        <v>1</v>
      </c>
    </row>
    <row r="45" spans="1:6" x14ac:dyDescent="0.8">
      <c r="A45" s="50" t="s">
        <v>135</v>
      </c>
      <c r="B45" s="50" t="s">
        <v>150</v>
      </c>
      <c r="C45" s="50" t="s">
        <v>309</v>
      </c>
      <c r="D45" s="50" t="s">
        <v>310</v>
      </c>
      <c r="E45" s="56" t="s">
        <v>136</v>
      </c>
      <c r="F45" s="56">
        <v>1</v>
      </c>
    </row>
    <row r="46" spans="1:6" x14ac:dyDescent="0.8">
      <c r="A46" s="50" t="s">
        <v>132</v>
      </c>
      <c r="B46" s="50" t="s">
        <v>150</v>
      </c>
      <c r="C46" s="50" t="s">
        <v>311</v>
      </c>
      <c r="D46" s="50" t="s">
        <v>312</v>
      </c>
      <c r="E46" s="56" t="s">
        <v>136</v>
      </c>
      <c r="F46" s="56">
        <v>1</v>
      </c>
    </row>
    <row r="47" spans="1:6" x14ac:dyDescent="0.8">
      <c r="A47" s="50" t="s">
        <v>133</v>
      </c>
      <c r="B47" s="50" t="s">
        <v>150</v>
      </c>
      <c r="C47" s="50" t="s">
        <v>313</v>
      </c>
      <c r="D47" s="50" t="s">
        <v>314</v>
      </c>
      <c r="E47" s="56" t="s">
        <v>136</v>
      </c>
      <c r="F47" s="56">
        <v>1</v>
      </c>
    </row>
    <row r="48" spans="1:6" x14ac:dyDescent="0.8">
      <c r="A48" s="50" t="s">
        <v>168</v>
      </c>
      <c r="B48" s="50" t="s">
        <v>150</v>
      </c>
      <c r="C48" s="50" t="s">
        <v>315</v>
      </c>
      <c r="D48" s="50" t="s">
        <v>316</v>
      </c>
      <c r="E48" s="56" t="s">
        <v>136</v>
      </c>
      <c r="F48" s="56">
        <v>1</v>
      </c>
    </row>
    <row r="49" spans="1:6" x14ac:dyDescent="0.8">
      <c r="A49" s="50" t="s">
        <v>197</v>
      </c>
      <c r="B49" s="50" t="s">
        <v>150</v>
      </c>
      <c r="C49" s="50" t="s">
        <v>317</v>
      </c>
      <c r="D49" s="50" t="s">
        <v>318</v>
      </c>
      <c r="E49" s="56" t="s">
        <v>136</v>
      </c>
      <c r="F49" s="56">
        <v>1</v>
      </c>
    </row>
    <row r="50" spans="1:6" x14ac:dyDescent="0.8">
      <c r="A50" s="50" t="s">
        <v>198</v>
      </c>
      <c r="B50" s="50" t="s">
        <v>150</v>
      </c>
      <c r="C50" s="50" t="s">
        <v>319</v>
      </c>
      <c r="D50" s="50" t="s">
        <v>320</v>
      </c>
      <c r="E50" s="56" t="s">
        <v>143</v>
      </c>
      <c r="F50" s="56">
        <v>1</v>
      </c>
    </row>
    <row r="51" spans="1:6" x14ac:dyDescent="0.8">
      <c r="A51" s="50" t="s">
        <v>138</v>
      </c>
      <c r="B51" s="50" t="s">
        <v>150</v>
      </c>
      <c r="C51" s="50" t="s">
        <v>321</v>
      </c>
      <c r="D51" s="50" t="s">
        <v>322</v>
      </c>
      <c r="E51" s="56" t="s">
        <v>143</v>
      </c>
      <c r="F51" s="56">
        <v>1</v>
      </c>
    </row>
    <row r="52" spans="1:6" x14ac:dyDescent="0.8">
      <c r="A52" s="50" t="s">
        <v>139</v>
      </c>
      <c r="B52" s="50" t="s">
        <v>150</v>
      </c>
      <c r="C52" s="50" t="s">
        <v>323</v>
      </c>
      <c r="D52" s="50" t="s">
        <v>324</v>
      </c>
      <c r="E52" s="56" t="s">
        <v>143</v>
      </c>
      <c r="F52" s="56">
        <v>1</v>
      </c>
    </row>
    <row r="53" spans="1:6" x14ac:dyDescent="0.8">
      <c r="A53" s="58" t="s">
        <v>142</v>
      </c>
      <c r="B53" s="50" t="s">
        <v>150</v>
      </c>
      <c r="C53" s="50" t="s">
        <v>325</v>
      </c>
      <c r="D53" s="50" t="s">
        <v>326</v>
      </c>
      <c r="E53" s="56" t="s">
        <v>143</v>
      </c>
      <c r="F53" s="57">
        <v>1</v>
      </c>
    </row>
    <row r="54" spans="1:6" x14ac:dyDescent="0.8">
      <c r="A54" s="58" t="s">
        <v>141</v>
      </c>
      <c r="B54" s="50" t="s">
        <v>150</v>
      </c>
      <c r="C54" s="50" t="s">
        <v>134</v>
      </c>
      <c r="D54" s="50" t="s">
        <v>327</v>
      </c>
      <c r="E54" s="56" t="s">
        <v>143</v>
      </c>
      <c r="F54" s="57">
        <v>1</v>
      </c>
    </row>
    <row r="55" spans="1:6" x14ac:dyDescent="0.8">
      <c r="A55" s="50" t="s">
        <v>140</v>
      </c>
      <c r="B55" s="50" t="s">
        <v>150</v>
      </c>
      <c r="C55" s="50" t="s">
        <v>328</v>
      </c>
      <c r="D55" s="50" t="s">
        <v>329</v>
      </c>
      <c r="E55" s="56" t="s">
        <v>143</v>
      </c>
      <c r="F55" s="56">
        <v>1</v>
      </c>
    </row>
    <row r="56" spans="1:6" x14ac:dyDescent="0.8">
      <c r="A56" s="50" t="s">
        <v>199</v>
      </c>
      <c r="B56" s="50" t="s">
        <v>150</v>
      </c>
      <c r="C56" s="50" t="s">
        <v>330</v>
      </c>
      <c r="D56" s="50" t="s">
        <v>331</v>
      </c>
      <c r="E56" s="56" t="s">
        <v>143</v>
      </c>
      <c r="F56" s="56">
        <v>1</v>
      </c>
    </row>
    <row r="57" spans="1:6" x14ac:dyDescent="0.8">
      <c r="A57" s="58" t="s">
        <v>200</v>
      </c>
      <c r="B57" s="50" t="s">
        <v>150</v>
      </c>
      <c r="C57" s="50" t="s">
        <v>332</v>
      </c>
      <c r="D57" s="50" t="s">
        <v>333</v>
      </c>
      <c r="E57" s="56" t="s">
        <v>143</v>
      </c>
      <c r="F57" s="57">
        <v>1</v>
      </c>
    </row>
    <row r="58" spans="1:6" x14ac:dyDescent="0.8">
      <c r="A58" s="58" t="s">
        <v>146</v>
      </c>
      <c r="B58" s="50" t="s">
        <v>150</v>
      </c>
      <c r="C58" s="50" t="s">
        <v>334</v>
      </c>
      <c r="D58" s="50" t="s">
        <v>335</v>
      </c>
      <c r="E58" s="56" t="s">
        <v>160</v>
      </c>
      <c r="F58" s="57">
        <v>1</v>
      </c>
    </row>
    <row r="59" spans="1:6" x14ac:dyDescent="0.8">
      <c r="A59" s="50" t="s">
        <v>147</v>
      </c>
      <c r="B59" s="50" t="s">
        <v>137</v>
      </c>
      <c r="C59" s="50" t="s">
        <v>259</v>
      </c>
      <c r="D59" s="50" t="s">
        <v>260</v>
      </c>
      <c r="E59" s="56" t="s">
        <v>160</v>
      </c>
      <c r="F59" s="57">
        <v>1</v>
      </c>
    </row>
    <row r="60" spans="1:6" x14ac:dyDescent="0.8">
      <c r="A60" s="58" t="s">
        <v>144</v>
      </c>
      <c r="B60" s="50" t="s">
        <v>137</v>
      </c>
      <c r="C60" s="50" t="s">
        <v>261</v>
      </c>
      <c r="D60" s="50" t="s">
        <v>262</v>
      </c>
      <c r="E60" s="56" t="s">
        <v>160</v>
      </c>
      <c r="F60" s="57">
        <v>1</v>
      </c>
    </row>
    <row r="61" spans="1:6" x14ac:dyDescent="0.8">
      <c r="A61" s="58" t="s">
        <v>145</v>
      </c>
      <c r="B61" s="50" t="s">
        <v>137</v>
      </c>
      <c r="C61" s="50" t="s">
        <v>263</v>
      </c>
      <c r="D61" s="50" t="s">
        <v>264</v>
      </c>
      <c r="E61" s="56" t="s">
        <v>160</v>
      </c>
      <c r="F61" s="57">
        <v>1</v>
      </c>
    </row>
    <row r="62" spans="1:6" x14ac:dyDescent="0.8">
      <c r="A62" s="50" t="s">
        <v>149</v>
      </c>
      <c r="B62" s="50" t="s">
        <v>137</v>
      </c>
      <c r="C62" s="50" t="s">
        <v>265</v>
      </c>
      <c r="D62" s="50" t="s">
        <v>266</v>
      </c>
      <c r="E62" s="56" t="s">
        <v>160</v>
      </c>
      <c r="F62" s="59">
        <v>1</v>
      </c>
    </row>
    <row r="63" spans="1:6" x14ac:dyDescent="0.8">
      <c r="A63" s="50" t="s">
        <v>153</v>
      </c>
      <c r="B63" s="50" t="s">
        <v>137</v>
      </c>
      <c r="C63" s="50" t="s">
        <v>267</v>
      </c>
      <c r="D63" s="50" t="s">
        <v>268</v>
      </c>
      <c r="E63" s="56" t="s">
        <v>160</v>
      </c>
      <c r="F63" s="56">
        <v>1</v>
      </c>
    </row>
    <row r="64" spans="1:6" x14ac:dyDescent="0.8">
      <c r="A64" s="66" t="s">
        <v>155</v>
      </c>
      <c r="B64" s="50" t="s">
        <v>137</v>
      </c>
      <c r="C64" s="50" t="s">
        <v>269</v>
      </c>
      <c r="D64" s="50" t="s">
        <v>270</v>
      </c>
      <c r="E64" s="56" t="s">
        <v>160</v>
      </c>
      <c r="F64" s="59">
        <v>1</v>
      </c>
    </row>
    <row r="65" spans="1:6" x14ac:dyDescent="0.8">
      <c r="A65" s="50" t="s">
        <v>201</v>
      </c>
      <c r="B65" s="50" t="s">
        <v>137</v>
      </c>
      <c r="C65" s="50" t="s">
        <v>271</v>
      </c>
      <c r="D65" s="50" t="s">
        <v>272</v>
      </c>
      <c r="E65" s="56" t="s">
        <v>160</v>
      </c>
      <c r="F65" s="56">
        <v>1</v>
      </c>
    </row>
    <row r="66" spans="1:6" x14ac:dyDescent="0.8">
      <c r="A66" s="50" t="s">
        <v>152</v>
      </c>
      <c r="B66" s="50" t="s">
        <v>137</v>
      </c>
      <c r="C66" s="50" t="s">
        <v>117</v>
      </c>
      <c r="D66" s="50" t="s">
        <v>273</v>
      </c>
      <c r="E66" s="56" t="s">
        <v>160</v>
      </c>
      <c r="F66" s="59">
        <v>1</v>
      </c>
    </row>
    <row r="67" spans="1:6" x14ac:dyDescent="0.8">
      <c r="A67" s="50" t="s">
        <v>154</v>
      </c>
      <c r="B67" s="50" t="s">
        <v>137</v>
      </c>
      <c r="C67" s="50" t="s">
        <v>274</v>
      </c>
      <c r="D67" s="50" t="s">
        <v>275</v>
      </c>
      <c r="E67" s="56" t="s">
        <v>160</v>
      </c>
      <c r="F67" s="56">
        <v>1</v>
      </c>
    </row>
    <row r="68" spans="1:6" x14ac:dyDescent="0.8">
      <c r="A68" s="50" t="s">
        <v>151</v>
      </c>
      <c r="B68" s="50" t="s">
        <v>137</v>
      </c>
      <c r="C68" s="50" t="s">
        <v>276</v>
      </c>
      <c r="D68" s="50" t="s">
        <v>277</v>
      </c>
      <c r="E68" s="56" t="s">
        <v>160</v>
      </c>
      <c r="F68" s="59">
        <v>1</v>
      </c>
    </row>
    <row r="69" spans="1:6" x14ac:dyDescent="0.8">
      <c r="A69" s="66" t="s">
        <v>156</v>
      </c>
      <c r="B69" s="50" t="s">
        <v>137</v>
      </c>
      <c r="C69" s="50" t="s">
        <v>278</v>
      </c>
      <c r="D69" s="50" t="s">
        <v>279</v>
      </c>
      <c r="E69" s="56" t="s">
        <v>160</v>
      </c>
      <c r="F69" s="56">
        <v>1</v>
      </c>
    </row>
    <row r="70" spans="1:6" x14ac:dyDescent="0.8">
      <c r="A70" s="50" t="s">
        <v>157</v>
      </c>
      <c r="B70" s="50" t="s">
        <v>137</v>
      </c>
      <c r="C70" s="50" t="s">
        <v>280</v>
      </c>
      <c r="D70" s="50" t="s">
        <v>281</v>
      </c>
      <c r="E70" s="56" t="s">
        <v>160</v>
      </c>
      <c r="F70" s="59">
        <v>1</v>
      </c>
    </row>
    <row r="71" spans="1:6" x14ac:dyDescent="0.8">
      <c r="A71" s="50" t="s">
        <v>158</v>
      </c>
      <c r="B71" s="50" t="s">
        <v>137</v>
      </c>
      <c r="C71" s="50" t="s">
        <v>282</v>
      </c>
      <c r="D71" s="50" t="s">
        <v>283</v>
      </c>
      <c r="E71" s="56" t="s">
        <v>160</v>
      </c>
      <c r="F71" s="56">
        <v>1</v>
      </c>
    </row>
    <row r="72" spans="1:6" x14ac:dyDescent="0.8">
      <c r="A72" s="50" t="s">
        <v>159</v>
      </c>
      <c r="B72" s="50" t="s">
        <v>137</v>
      </c>
      <c r="C72" s="50" t="s">
        <v>284</v>
      </c>
      <c r="D72" s="50" t="s">
        <v>285</v>
      </c>
      <c r="E72" s="56" t="s">
        <v>160</v>
      </c>
      <c r="F72" s="59">
        <v>1</v>
      </c>
    </row>
    <row r="73" spans="1:6" x14ac:dyDescent="0.8">
      <c r="A73" s="50" t="s">
        <v>161</v>
      </c>
      <c r="B73" s="50" t="s">
        <v>137</v>
      </c>
      <c r="C73" s="50" t="s">
        <v>116</v>
      </c>
      <c r="D73" s="50" t="s">
        <v>286</v>
      </c>
      <c r="E73" s="56" t="s">
        <v>166</v>
      </c>
      <c r="F73" s="59">
        <v>1</v>
      </c>
    </row>
    <row r="74" spans="1:6" x14ac:dyDescent="0.8">
      <c r="A74" s="50" t="s">
        <v>162</v>
      </c>
      <c r="B74" s="50" t="s">
        <v>137</v>
      </c>
      <c r="C74" s="50" t="s">
        <v>287</v>
      </c>
      <c r="D74" s="50" t="s">
        <v>288</v>
      </c>
      <c r="E74" s="56" t="s">
        <v>166</v>
      </c>
      <c r="F74" s="56">
        <v>1</v>
      </c>
    </row>
    <row r="75" spans="1:6" x14ac:dyDescent="0.8">
      <c r="A75" s="50" t="s">
        <v>163</v>
      </c>
      <c r="B75" s="50" t="s">
        <v>137</v>
      </c>
      <c r="C75" s="50" t="s">
        <v>289</v>
      </c>
      <c r="D75" s="50" t="s">
        <v>290</v>
      </c>
      <c r="E75" s="56" t="s">
        <v>166</v>
      </c>
      <c r="F75" s="59">
        <v>1</v>
      </c>
    </row>
    <row r="76" spans="1:6" x14ac:dyDescent="0.8">
      <c r="A76" s="50" t="s">
        <v>164</v>
      </c>
      <c r="B76" s="50" t="s">
        <v>137</v>
      </c>
      <c r="C76" s="50" t="s">
        <v>291</v>
      </c>
      <c r="D76" s="50" t="s">
        <v>292</v>
      </c>
      <c r="E76" s="56" t="s">
        <v>166</v>
      </c>
      <c r="F76" s="56">
        <v>1</v>
      </c>
    </row>
    <row r="77" spans="1:6" x14ac:dyDescent="0.8">
      <c r="A77" s="50" t="s">
        <v>202</v>
      </c>
      <c r="B77" s="50" t="s">
        <v>137</v>
      </c>
      <c r="C77" s="50" t="s">
        <v>293</v>
      </c>
      <c r="D77" s="50" t="s">
        <v>294</v>
      </c>
      <c r="E77" s="56" t="s">
        <v>166</v>
      </c>
      <c r="F77" s="59">
        <v>1</v>
      </c>
    </row>
    <row r="78" spans="1:6" x14ac:dyDescent="0.8">
      <c r="A78" s="50" t="s">
        <v>165</v>
      </c>
      <c r="B78" s="50" t="s">
        <v>137</v>
      </c>
      <c r="C78" s="50" t="s">
        <v>295</v>
      </c>
      <c r="D78" s="50" t="s">
        <v>296</v>
      </c>
      <c r="E78" s="56" t="s">
        <v>166</v>
      </c>
      <c r="F78" s="56">
        <v>1</v>
      </c>
    </row>
  </sheetData>
  <sortState xmlns:xlrd2="http://schemas.microsoft.com/office/spreadsheetml/2017/richdata2" ref="A2:F78">
    <sortCondition ref="E2:E78"/>
    <sortCondition ref="A2:A78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DCA11-D5DA-4988-BEB9-448EC0E28AC8}">
  <dimension ref="A1:D100"/>
  <sheetViews>
    <sheetView workbookViewId="0">
      <selection sqref="A1:D17"/>
    </sheetView>
  </sheetViews>
  <sheetFormatPr defaultColWidth="8.83203125" defaultRowHeight="24" x14ac:dyDescent="0.8"/>
  <cols>
    <col min="1" max="16384" width="8.83203125" style="50"/>
  </cols>
  <sheetData>
    <row r="1" spans="1:4" x14ac:dyDescent="0.8">
      <c r="A1" s="50" t="str" cm="1">
        <f t="array" ref="A1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ROW(A1))), "")</f>
        <v>01463</v>
      </c>
      <c r="B1" s="50" t="str" cm="1">
        <f t="array" ref="B1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ROW(B1))), "")</f>
        <v>เด็กชาย</v>
      </c>
      <c r="C1" s="50" t="str" cm="1">
        <f t="array" ref="C1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ROW(C1))), "")</f>
        <v>อภิสิทธิ์</v>
      </c>
      <c r="D1" s="50" t="str" cm="1">
        <f t="array" ref="D1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ROW(D1))), "")</f>
        <v>สีทอง</v>
      </c>
    </row>
    <row r="2" spans="1:4" ht="21" customHeight="1" x14ac:dyDescent="0.8">
      <c r="A2" s="50" t="str" cm="1">
        <f t="array" ref="A2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ROW(A2))), "")</f>
        <v>01464</v>
      </c>
      <c r="B2" s="50" t="str" cm="1">
        <f t="array" ref="B2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ROW(B2))), "")</f>
        <v>เด็กชาย</v>
      </c>
      <c r="C2" s="50" t="str" cm="1">
        <f t="array" ref="C2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ROW(C2))), "")</f>
        <v>ปวเรศ</v>
      </c>
      <c r="D2" s="50" t="str" cm="1">
        <f t="array" ref="D2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ROW(D2))), "")</f>
        <v>สุดใจ</v>
      </c>
    </row>
    <row r="3" spans="1:4" ht="21" customHeight="1" x14ac:dyDescent="0.8">
      <c r="A3" s="50" t="str" cm="1">
        <f t="array" ref="A3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ROW(A3))), "")</f>
        <v>01465</v>
      </c>
      <c r="B3" s="50" t="str" cm="1">
        <f t="array" ref="B3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ROW(B3))), "")</f>
        <v>เด็กชาย</v>
      </c>
      <c r="C3" s="50" t="str" cm="1">
        <f t="array" ref="C3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ROW(C3))), "")</f>
        <v>ธวัชชัย</v>
      </c>
      <c r="D3" s="50" t="str" cm="1">
        <f t="array" ref="D3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ROW(D3))), "")</f>
        <v>แสงทอง</v>
      </c>
    </row>
    <row r="4" spans="1:4" ht="21" customHeight="1" x14ac:dyDescent="0.8">
      <c r="A4" s="50" t="str" cm="1">
        <f t="array" ref="A4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ROW(A4))), "")</f>
        <v>01466</v>
      </c>
      <c r="B4" s="50" t="str" cm="1">
        <f t="array" ref="B4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ROW(B4))), "")</f>
        <v>เด็กชาย</v>
      </c>
      <c r="C4" s="50" t="str" cm="1">
        <f t="array" ref="C4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ROW(C4))), "")</f>
        <v>จิราวัฒน์</v>
      </c>
      <c r="D4" s="50" t="str" cm="1">
        <f t="array" ref="D4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ROW(D4))), "")</f>
        <v>รักดี</v>
      </c>
    </row>
    <row r="5" spans="1:4" ht="21" customHeight="1" x14ac:dyDescent="0.8">
      <c r="A5" s="50" t="str" cm="1">
        <f t="array" ref="A5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ROW(A5))), "")</f>
        <v>01467</v>
      </c>
      <c r="B5" s="50" t="str" cm="1">
        <f t="array" ref="B5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ROW(B5))), "")</f>
        <v>เด็กชาย</v>
      </c>
      <c r="C5" s="50" t="str" cm="1">
        <f t="array" ref="C5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ROW(C5))), "")</f>
        <v>ก้องภพ</v>
      </c>
      <c r="D5" s="50" t="str" cm="1">
        <f t="array" ref="D5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ROW(D5))), "")</f>
        <v>เจริญกิจ</v>
      </c>
    </row>
    <row r="6" spans="1:4" ht="21" customHeight="1" x14ac:dyDescent="0.8">
      <c r="A6" s="50" t="str" cm="1">
        <f t="array" ref="A6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ROW(A6))), "")</f>
        <v>01468</v>
      </c>
      <c r="B6" s="50" t="str" cm="1">
        <f t="array" ref="B6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ROW(B6))), "")</f>
        <v>เด็กชาย</v>
      </c>
      <c r="C6" s="50" t="str" cm="1">
        <f t="array" ref="C6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ROW(C6))), "")</f>
        <v>พชร</v>
      </c>
      <c r="D6" s="50" t="str" cm="1">
        <f t="array" ref="D6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ROW(D6))), "")</f>
        <v>ประเสริฐ</v>
      </c>
    </row>
    <row r="7" spans="1:4" ht="21" customHeight="1" x14ac:dyDescent="0.8">
      <c r="A7" s="50" t="str" cm="1">
        <f t="array" ref="A7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ROW(A7))), "")</f>
        <v>01469</v>
      </c>
      <c r="B7" s="50" t="str" cm="1">
        <f t="array" ref="B7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ROW(B7))), "")</f>
        <v>เด็กชาย</v>
      </c>
      <c r="C7" s="50" t="str" cm="1">
        <f t="array" ref="C7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ROW(C7))), "")</f>
        <v>วีรภัทร</v>
      </c>
      <c r="D7" s="50" t="str" cm="1">
        <f t="array" ref="D7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ROW(D7))), "")</f>
        <v>ลือชา</v>
      </c>
    </row>
    <row r="8" spans="1:4" ht="21" customHeight="1" x14ac:dyDescent="0.8">
      <c r="A8" s="50" t="str" cm="1">
        <f t="array" ref="A8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ROW(A8))), "")</f>
        <v>01470</v>
      </c>
      <c r="B8" s="50" t="str" cm="1">
        <f t="array" ref="B8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ROW(B8))), "")</f>
        <v>เด็กชาย</v>
      </c>
      <c r="C8" s="50" t="str" cm="1">
        <f t="array" ref="C8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ROW(C8))), "")</f>
        <v>ภูวเดช</v>
      </c>
      <c r="D8" s="50" t="str" cm="1">
        <f t="array" ref="D8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ROW(D8))), "")</f>
        <v>คำปลิว</v>
      </c>
    </row>
    <row r="9" spans="1:4" ht="21" customHeight="1" x14ac:dyDescent="0.8">
      <c r="A9" s="50" t="str" cm="1">
        <f t="array" ref="A9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ROW(A9))), "")</f>
        <v>01471</v>
      </c>
      <c r="B9" s="50" t="str" cm="1">
        <f t="array" ref="B9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ROW(B9))), "")</f>
        <v>เด็กชาย</v>
      </c>
      <c r="C9" s="50" t="str" cm="1">
        <f t="array" ref="C9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ROW(C9))), "")</f>
        <v>สิทธิโชค</v>
      </c>
      <c r="D9" s="50" t="str" cm="1">
        <f t="array" ref="D9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ROW(D9))), "")</f>
        <v>อุ่นเรือน</v>
      </c>
    </row>
    <row r="10" spans="1:4" x14ac:dyDescent="0.8">
      <c r="A10" s="50" t="str" cm="1">
        <f t="array" ref="A10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ROW(A10))), "")</f>
        <v>01472</v>
      </c>
      <c r="B10" s="50" t="str" cm="1">
        <f t="array" ref="B10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ROW(B10))), "")</f>
        <v>เด็กชาย</v>
      </c>
      <c r="C10" s="50" t="str" cm="1">
        <f t="array" ref="C10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ROW(C10))), "")</f>
        <v>คณาธิป</v>
      </c>
      <c r="D10" s="50" t="str" cm="1">
        <f t="array" ref="D10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ROW(D10))), "")</f>
        <v>งามเมือง</v>
      </c>
    </row>
    <row r="11" spans="1:4" x14ac:dyDescent="0.8">
      <c r="A11" s="50" t="str" cm="1">
        <f t="array" ref="A11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ROW(A11))), "")</f>
        <v>01473</v>
      </c>
      <c r="B11" s="50" t="str" cm="1">
        <f t="array" ref="B11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ROW(B11))), "")</f>
        <v>เด็กชาย</v>
      </c>
      <c r="C11" s="50" t="str" cm="1">
        <f t="array" ref="C11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ROW(C11))), "")</f>
        <v>รัชชานนท์</v>
      </c>
      <c r="D11" s="50" t="str" cm="1">
        <f t="array" ref="D11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ROW(D11))), "")</f>
        <v>มั่งคั่ง</v>
      </c>
    </row>
    <row r="12" spans="1:4" x14ac:dyDescent="0.8">
      <c r="A12" s="50" t="str" cm="1">
        <f t="array" ref="A12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ROW(A12))), "")</f>
        <v>01474</v>
      </c>
      <c r="B12" s="50" t="str" cm="1">
        <f t="array" ref="B12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ROW(B12))), "")</f>
        <v>เด็กชาย</v>
      </c>
      <c r="C12" s="50" t="str" cm="1">
        <f t="array" ref="C12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ROW(C12))), "")</f>
        <v>ณัฐดนัย</v>
      </c>
      <c r="D12" s="50" t="str" cm="1">
        <f t="array" ref="D12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ROW(D12))), "")</f>
        <v>ปัญญาไว</v>
      </c>
    </row>
    <row r="13" spans="1:4" x14ac:dyDescent="0.8">
      <c r="A13" s="50" t="str" cm="1">
        <f t="array" ref="A13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ROW(A13))), "")</f>
        <v>01475</v>
      </c>
      <c r="B13" s="50" t="str" cm="1">
        <f t="array" ref="B13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ROW(B13))), "")</f>
        <v>เด็กชาย</v>
      </c>
      <c r="C13" s="50" t="str" cm="1">
        <f t="array" ref="C13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ROW(C13))), "")</f>
        <v>ภาณุวัฒน์</v>
      </c>
      <c r="D13" s="50" t="str" cm="1">
        <f t="array" ref="D13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ROW(D13))), "")</f>
        <v>สุขเกษม</v>
      </c>
    </row>
    <row r="14" spans="1:4" x14ac:dyDescent="0.8">
      <c r="A14" s="50" t="str" cm="1">
        <f t="array" ref="A14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ROW(A14))), "")</f>
        <v>01476</v>
      </c>
      <c r="B14" s="50" t="str" cm="1">
        <f t="array" ref="B14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ROW(B14))), "")</f>
        <v>เด็กชาย</v>
      </c>
      <c r="C14" s="50" t="str" cm="1">
        <f t="array" ref="C14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ROW(C14))), "")</f>
        <v>ปฐวี</v>
      </c>
      <c r="D14" s="50" t="str" cm="1">
        <f t="array" ref="D14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ROW(D14))), "")</f>
        <v>เจียมดี</v>
      </c>
    </row>
    <row r="15" spans="1:4" x14ac:dyDescent="0.8">
      <c r="A15" s="50" t="str" cm="1">
        <f t="array" ref="A15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ROW(A15))), "")</f>
        <v>01477</v>
      </c>
      <c r="B15" s="50" t="str" cm="1">
        <f t="array" ref="B15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ROW(B15))), "")</f>
        <v>เด็กชาย</v>
      </c>
      <c r="C15" s="50" t="str" cm="1">
        <f t="array" ref="C15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ROW(C15))), "")</f>
        <v>พีรวิชญ์</v>
      </c>
      <c r="D15" s="50" t="str" cm="1">
        <f t="array" ref="D15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ROW(D15))), "")</f>
        <v>สีมา</v>
      </c>
    </row>
    <row r="16" spans="1:4" x14ac:dyDescent="0.8">
      <c r="A16" s="50" t="str" cm="1">
        <f t="array" ref="A16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ROW(A16))), "")</f>
        <v>01478</v>
      </c>
      <c r="B16" s="50" t="str" cm="1">
        <f t="array" ref="B16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ROW(B16))), "")</f>
        <v>เด็กชาย</v>
      </c>
      <c r="C16" s="50" t="str" cm="1">
        <f t="array" ref="C16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ROW(C16))), "")</f>
        <v>ชนาธิป</v>
      </c>
      <c r="D16" s="50" t="str" cm="1">
        <f t="array" ref="D16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ROW(D16))), "")</f>
        <v>โยธา</v>
      </c>
    </row>
    <row r="17" spans="1:4" x14ac:dyDescent="0.8">
      <c r="A17" s="50" t="str" cm="1">
        <f t="array" ref="A17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ROW(A17))), "")</f>
        <v>01479</v>
      </c>
      <c r="B17" s="50" t="str" cm="1">
        <f t="array" ref="B17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ROW(B17))), "")</f>
        <v>เด็กชาย</v>
      </c>
      <c r="C17" s="50" t="str" cm="1">
        <f t="array" ref="C17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ROW(C17))), "")</f>
        <v>ธนวัฒน์</v>
      </c>
      <c r="D17" s="50" t="str" cm="1">
        <f t="array" ref="D17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ROW(D17))), "")</f>
        <v>ศรีศักดิ์</v>
      </c>
    </row>
    <row r="18" spans="1:4" x14ac:dyDescent="0.8">
      <c r="A18" s="50" t="str" cm="1">
        <f t="array" ref="A18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ROW(A18))), "")</f>
        <v>01480</v>
      </c>
      <c r="B18" s="50" t="str" cm="1">
        <f t="array" ref="B18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ROW(B18))), "")</f>
        <v>เด็กหญิง</v>
      </c>
      <c r="C18" s="50" t="str" cm="1">
        <f t="array" ref="C18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ROW(C18))), "")</f>
        <v>ศศิธร</v>
      </c>
      <c r="D18" s="50" t="str" cm="1">
        <f t="array" ref="D18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ROW(D18))), "")</f>
        <v>ใจเย็น</v>
      </c>
    </row>
    <row r="19" spans="1:4" x14ac:dyDescent="0.8">
      <c r="A19" s="50" t="str" cm="1">
        <f t="array" ref="A19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ROW(A19))), "")</f>
        <v/>
      </c>
      <c r="B19" s="50" t="str" cm="1">
        <f t="array" ref="B19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ROW(B19))), "")</f>
        <v/>
      </c>
      <c r="C19" s="50" t="str" cm="1">
        <f t="array" ref="C19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ROW(C19))), "")</f>
        <v/>
      </c>
      <c r="D19" s="50" t="str" cm="1">
        <f t="array" ref="D19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ROW(D19))), "")</f>
        <v/>
      </c>
    </row>
    <row r="20" spans="1:4" x14ac:dyDescent="0.8">
      <c r="A20" s="50" t="str" cm="1">
        <f t="array" ref="A20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ROW(A20))), "")</f>
        <v/>
      </c>
      <c r="B20" s="50" t="str" cm="1">
        <f t="array" ref="B20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ROW(B20))), "")</f>
        <v/>
      </c>
      <c r="C20" s="50" t="str" cm="1">
        <f t="array" ref="C20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ROW(C20))), "")</f>
        <v/>
      </c>
      <c r="D20" s="50" t="str" cm="1">
        <f t="array" ref="D20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ROW(D20))), "")</f>
        <v/>
      </c>
    </row>
    <row r="21" spans="1:4" x14ac:dyDescent="0.8">
      <c r="A21" s="50" t="str" cm="1">
        <f t="array" ref="A21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ROW(A21))), "")</f>
        <v/>
      </c>
      <c r="B21" s="50" t="str" cm="1">
        <f t="array" ref="B21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ROW(B21))), "")</f>
        <v/>
      </c>
      <c r="C21" s="50" t="str" cm="1">
        <f t="array" ref="C21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ROW(C21))), "")</f>
        <v/>
      </c>
      <c r="D21" s="50" t="str" cm="1">
        <f t="array" ref="D21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ROW(D21))), "")</f>
        <v/>
      </c>
    </row>
    <row r="22" spans="1:4" x14ac:dyDescent="0.8">
      <c r="A22" s="50" t="str" cm="1">
        <f t="array" ref="A22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ROW(A22))), "")</f>
        <v/>
      </c>
      <c r="B22" s="50" t="str" cm="1">
        <f t="array" ref="B22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ROW(B22))), "")</f>
        <v/>
      </c>
      <c r="C22" s="50" t="str" cm="1">
        <f t="array" ref="C22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ROW(C22))), "")</f>
        <v/>
      </c>
      <c r="D22" s="50" t="str" cm="1">
        <f t="array" ref="D22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ROW(D22))), "")</f>
        <v/>
      </c>
    </row>
    <row r="23" spans="1:4" x14ac:dyDescent="0.8">
      <c r="A23" s="50" t="str" cm="1">
        <f t="array" ref="A23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ROW(A23))), "")</f>
        <v/>
      </c>
      <c r="B23" s="50" t="str" cm="1">
        <f t="array" ref="B23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ROW(B23))), "")</f>
        <v/>
      </c>
      <c r="C23" s="50" t="str" cm="1">
        <f t="array" ref="C23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ROW(C23))), "")</f>
        <v/>
      </c>
      <c r="D23" s="50" t="str" cm="1">
        <f t="array" ref="D23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ROW(D23))), "")</f>
        <v/>
      </c>
    </row>
    <row r="24" spans="1:4" x14ac:dyDescent="0.8">
      <c r="A24" s="50" t="str" cm="1">
        <f t="array" ref="A24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ROW(A24))), "")</f>
        <v/>
      </c>
      <c r="B24" s="50" t="str" cm="1">
        <f t="array" ref="B24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ROW(B24))), "")</f>
        <v/>
      </c>
      <c r="C24" s="50" t="str" cm="1">
        <f t="array" ref="C24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ROW(C24))), "")</f>
        <v/>
      </c>
      <c r="D24" s="50" t="str" cm="1">
        <f t="array" ref="D24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ROW(D24))), "")</f>
        <v/>
      </c>
    </row>
    <row r="25" spans="1:4" x14ac:dyDescent="0.8">
      <c r="A25" s="50" t="str" cm="1">
        <f t="array" ref="A25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ROW(A25))), "")</f>
        <v/>
      </c>
      <c r="B25" s="50" t="str" cm="1">
        <f t="array" ref="B25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ROW(B25))), "")</f>
        <v/>
      </c>
      <c r="C25" s="50" t="str" cm="1">
        <f t="array" ref="C25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ROW(C25))), "")</f>
        <v/>
      </c>
      <c r="D25" s="50" t="str" cm="1">
        <f t="array" ref="D25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ROW(D25))), "")</f>
        <v/>
      </c>
    </row>
    <row r="26" spans="1:4" x14ac:dyDescent="0.8">
      <c r="A26" s="50" t="str" cm="1">
        <f t="array" ref="A26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ROW(A26))), "")</f>
        <v/>
      </c>
      <c r="B26" s="50" t="str" cm="1">
        <f t="array" ref="B26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ROW(B26))), "")</f>
        <v/>
      </c>
      <c r="C26" s="50" t="str" cm="1">
        <f t="array" ref="C26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ROW(C26))), "")</f>
        <v/>
      </c>
      <c r="D26" s="50" t="str" cm="1">
        <f t="array" ref="D26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ROW(D26))), "")</f>
        <v/>
      </c>
    </row>
    <row r="27" spans="1:4" x14ac:dyDescent="0.8">
      <c r="A27" s="50" t="str" cm="1">
        <f t="array" ref="A27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ROW(A27))), "")</f>
        <v/>
      </c>
      <c r="B27" s="50" t="str" cm="1">
        <f t="array" ref="B27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ROW(B27))), "")</f>
        <v/>
      </c>
      <c r="C27" s="50" t="str" cm="1">
        <f t="array" ref="C27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ROW(C27))), "")</f>
        <v/>
      </c>
      <c r="D27" s="50" t="str" cm="1">
        <f t="array" ref="D27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ROW(D27))), "")</f>
        <v/>
      </c>
    </row>
    <row r="28" spans="1:4" x14ac:dyDescent="0.8">
      <c r="A28" s="50" t="str" cm="1">
        <f t="array" ref="A28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ROW(A28))), "")</f>
        <v/>
      </c>
      <c r="B28" s="50" t="str" cm="1">
        <f t="array" ref="B28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ROW(B28))), "")</f>
        <v/>
      </c>
      <c r="C28" s="50" t="str" cm="1">
        <f t="array" ref="C28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ROW(C28))), "")</f>
        <v/>
      </c>
      <c r="D28" s="50" t="str" cm="1">
        <f t="array" ref="D28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ROW(D28))), "")</f>
        <v/>
      </c>
    </row>
    <row r="29" spans="1:4" x14ac:dyDescent="0.8">
      <c r="A29" s="50" t="str" cm="1">
        <f t="array" ref="A29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ROW(A29))), "")</f>
        <v/>
      </c>
      <c r="B29" s="50" t="str" cm="1">
        <f t="array" ref="B29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ROW(B29))), "")</f>
        <v/>
      </c>
      <c r="C29" s="50" t="str" cm="1">
        <f t="array" ref="C29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ROW(C29))), "")</f>
        <v/>
      </c>
      <c r="D29" s="50" t="str" cm="1">
        <f t="array" ref="D29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ROW(D29))), "")</f>
        <v/>
      </c>
    </row>
    <row r="30" spans="1:4" x14ac:dyDescent="0.8">
      <c r="A30" s="50" t="str" cm="1">
        <f t="array" ref="A30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ROW(A30))), "")</f>
        <v/>
      </c>
      <c r="B30" s="50" t="str" cm="1">
        <f t="array" ref="B30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ROW(B30))), "")</f>
        <v/>
      </c>
      <c r="C30" s="50" t="str" cm="1">
        <f t="array" ref="C30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ROW(C30))), "")</f>
        <v/>
      </c>
      <c r="D30" s="50" t="str" cm="1">
        <f t="array" ref="D30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ROW(D30))), "")</f>
        <v/>
      </c>
    </row>
    <row r="31" spans="1:4" x14ac:dyDescent="0.8">
      <c r="A31" s="50" t="str" cm="1">
        <f t="array" ref="A31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ROW(A31))), "")</f>
        <v/>
      </c>
      <c r="B31" s="50" t="str" cm="1">
        <f t="array" ref="B31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ROW(B31))), "")</f>
        <v/>
      </c>
      <c r="C31" s="50" t="str" cm="1">
        <f t="array" ref="C31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ROW(C31))), "")</f>
        <v/>
      </c>
      <c r="D31" s="50" t="str" cm="1">
        <f t="array" ref="D31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ROW(D31))), "")</f>
        <v/>
      </c>
    </row>
    <row r="32" spans="1:4" x14ac:dyDescent="0.8">
      <c r="A32" s="50" t="str" cm="1">
        <f t="array" ref="A32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ROW(A32))), "")</f>
        <v/>
      </c>
      <c r="B32" s="50" t="str" cm="1">
        <f t="array" ref="B32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ROW(B32))), "")</f>
        <v/>
      </c>
      <c r="C32" s="50" t="str" cm="1">
        <f t="array" ref="C32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ROW(C32))), "")</f>
        <v/>
      </c>
      <c r="D32" s="50" t="str" cm="1">
        <f t="array" ref="D32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ROW(D32))), "")</f>
        <v/>
      </c>
    </row>
    <row r="33" spans="1:4" x14ac:dyDescent="0.8">
      <c r="A33" s="50" t="str" cm="1">
        <f t="array" ref="A33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ROW(A33))), "")</f>
        <v/>
      </c>
      <c r="B33" s="50" t="str" cm="1">
        <f t="array" ref="B33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ROW(B33))), "")</f>
        <v/>
      </c>
      <c r="C33" s="50" t="str" cm="1">
        <f t="array" ref="C33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ROW(C33))), "")</f>
        <v/>
      </c>
      <c r="D33" s="50" t="str" cm="1">
        <f t="array" ref="D33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ROW(D33))), "")</f>
        <v/>
      </c>
    </row>
    <row r="34" spans="1:4" x14ac:dyDescent="0.8">
      <c r="A34" s="50" t="str" cm="1">
        <f t="array" ref="A34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ROW(A34))), "")</f>
        <v/>
      </c>
      <c r="B34" s="50" t="str" cm="1">
        <f t="array" ref="B34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ROW(B34))), "")</f>
        <v/>
      </c>
      <c r="C34" s="50" t="str" cm="1">
        <f t="array" ref="C34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ROW(C34))), "")</f>
        <v/>
      </c>
      <c r="D34" s="50" t="str" cm="1">
        <f t="array" ref="D34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ROW(D34))), "")</f>
        <v/>
      </c>
    </row>
    <row r="35" spans="1:4" x14ac:dyDescent="0.8">
      <c r="A35" s="50" t="str" cm="1">
        <f t="array" ref="A35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ROW(A35))), "")</f>
        <v/>
      </c>
      <c r="B35" s="50" t="str" cm="1">
        <f t="array" ref="B35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ROW(B35))), "")</f>
        <v/>
      </c>
      <c r="C35" s="50" t="str" cm="1">
        <f t="array" ref="C35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ROW(C35))), "")</f>
        <v/>
      </c>
      <c r="D35" s="50" t="str" cm="1">
        <f t="array" ref="D35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ROW(D35))), "")</f>
        <v/>
      </c>
    </row>
    <row r="36" spans="1:4" x14ac:dyDescent="0.8">
      <c r="A36" s="50" t="str" cm="1">
        <f t="array" ref="A36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ROW(A36))), "")</f>
        <v/>
      </c>
      <c r="B36" s="50" t="str" cm="1">
        <f t="array" ref="B36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ROW(B36))), "")</f>
        <v/>
      </c>
      <c r="C36" s="50" t="str" cm="1">
        <f t="array" ref="C36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ROW(C36))), "")</f>
        <v/>
      </c>
      <c r="D36" s="50" t="str" cm="1">
        <f t="array" ref="D36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ROW(D36))), "")</f>
        <v/>
      </c>
    </row>
    <row r="37" spans="1:4" x14ac:dyDescent="0.8">
      <c r="A37" s="50" t="str" cm="1">
        <f t="array" ref="A37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ROW(A37))), "")</f>
        <v/>
      </c>
      <c r="B37" s="50" t="str" cm="1">
        <f t="array" ref="B37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ROW(B37))), "")</f>
        <v/>
      </c>
      <c r="C37" s="50" t="str" cm="1">
        <f t="array" ref="C37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ROW(C37))), "")</f>
        <v/>
      </c>
      <c r="D37" s="50" t="str" cm="1">
        <f t="array" ref="D37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ROW(D37))), "")</f>
        <v/>
      </c>
    </row>
    <row r="38" spans="1:4" x14ac:dyDescent="0.8">
      <c r="A38" s="50" t="str" cm="1">
        <f t="array" ref="A38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ROW(A38))), "")</f>
        <v/>
      </c>
      <c r="B38" s="50" t="str" cm="1">
        <f t="array" ref="B38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ROW(B38))), "")</f>
        <v/>
      </c>
      <c r="C38" s="50" t="str" cm="1">
        <f t="array" ref="C38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ROW(C38))), "")</f>
        <v/>
      </c>
      <c r="D38" s="50" t="str" cm="1">
        <f t="array" ref="D38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ROW(D38))), "")</f>
        <v/>
      </c>
    </row>
    <row r="39" spans="1:4" x14ac:dyDescent="0.8">
      <c r="A39" s="50" t="str" cm="1">
        <f t="array" ref="A39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ROW(A39))), "")</f>
        <v/>
      </c>
      <c r="B39" s="50" t="str" cm="1">
        <f t="array" ref="B39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ROW(B39))), "")</f>
        <v/>
      </c>
      <c r="C39" s="50" t="str" cm="1">
        <f t="array" ref="C39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ROW(C39))), "")</f>
        <v/>
      </c>
      <c r="D39" s="50" t="str" cm="1">
        <f t="array" ref="D39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ROW(D39))), "")</f>
        <v/>
      </c>
    </row>
    <row r="40" spans="1:4" x14ac:dyDescent="0.8">
      <c r="A40" s="50" t="str" cm="1">
        <f t="array" ref="A40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ROW(A40))), "")</f>
        <v/>
      </c>
      <c r="B40" s="50" t="str" cm="1">
        <f t="array" ref="B40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ROW(B40))), "")</f>
        <v/>
      </c>
      <c r="C40" s="50" t="str" cm="1">
        <f t="array" ref="C40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ROW(C40))), "")</f>
        <v/>
      </c>
      <c r="D40" s="50" t="str" cm="1">
        <f t="array" ref="D40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ROW(D40))), "")</f>
        <v/>
      </c>
    </row>
    <row r="41" spans="1:4" x14ac:dyDescent="0.8">
      <c r="A41" s="50" t="str" cm="1">
        <f t="array" ref="A41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ROW(A41))), "")</f>
        <v/>
      </c>
      <c r="B41" s="50" t="str" cm="1">
        <f t="array" ref="B41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ROW(B41))), "")</f>
        <v/>
      </c>
      <c r="C41" s="50" t="str" cm="1">
        <f t="array" ref="C41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ROW(C41))), "")</f>
        <v/>
      </c>
      <c r="D41" s="50" t="str" cm="1">
        <f t="array" ref="D41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ROW(D41))), "")</f>
        <v/>
      </c>
    </row>
    <row r="42" spans="1:4" x14ac:dyDescent="0.8">
      <c r="A42" s="50" t="str" cm="1">
        <f t="array" ref="A42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ROW(A42))), "")</f>
        <v/>
      </c>
      <c r="B42" s="50" t="str" cm="1">
        <f t="array" ref="B42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ROW(B42))), "")</f>
        <v/>
      </c>
      <c r="C42" s="50" t="str" cm="1">
        <f t="array" ref="C42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ROW(C42))), "")</f>
        <v/>
      </c>
      <c r="D42" s="50" t="str" cm="1">
        <f t="array" ref="D42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ROW(D42))), "")</f>
        <v/>
      </c>
    </row>
    <row r="43" spans="1:4" x14ac:dyDescent="0.8">
      <c r="A43" s="50" t="str" cm="1">
        <f t="array" ref="A43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ROW(A43))), "")</f>
        <v/>
      </c>
      <c r="B43" s="50" t="str" cm="1">
        <f t="array" ref="B43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ROW(B43))), "")</f>
        <v/>
      </c>
      <c r="C43" s="50" t="str" cm="1">
        <f t="array" ref="C43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ROW(C43))), "")</f>
        <v/>
      </c>
      <c r="D43" s="50" t="str" cm="1">
        <f t="array" ref="D43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ROW(D43))), "")</f>
        <v/>
      </c>
    </row>
    <row r="44" spans="1:4" x14ac:dyDescent="0.8">
      <c r="A44" s="50" t="str" cm="1">
        <f t="array" ref="A44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ROW(A44))), "")</f>
        <v/>
      </c>
      <c r="B44" s="50" t="str" cm="1">
        <f t="array" ref="B44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ROW(B44))), "")</f>
        <v/>
      </c>
      <c r="C44" s="50" t="str" cm="1">
        <f t="array" ref="C44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ROW(C44))), "")</f>
        <v/>
      </c>
      <c r="D44" s="50" t="str" cm="1">
        <f t="array" ref="D44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ROW(D44))), "")</f>
        <v/>
      </c>
    </row>
    <row r="45" spans="1:4" x14ac:dyDescent="0.8">
      <c r="A45" s="50" t="str" cm="1">
        <f t="array" ref="A45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ROW(A45))), "")</f>
        <v/>
      </c>
      <c r="B45" s="50" t="str" cm="1">
        <f t="array" ref="B45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ROW(B45))), "")</f>
        <v/>
      </c>
      <c r="C45" s="50" t="str" cm="1">
        <f t="array" ref="C45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ROW(C45))), "")</f>
        <v/>
      </c>
      <c r="D45" s="50" t="str" cm="1">
        <f t="array" ref="D45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ROW(D45))), "")</f>
        <v/>
      </c>
    </row>
    <row r="46" spans="1:4" x14ac:dyDescent="0.8">
      <c r="A46" s="50" t="str" cm="1">
        <f t="array" ref="A46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ROW(A46))), "")</f>
        <v/>
      </c>
      <c r="B46" s="50" t="str" cm="1">
        <f t="array" ref="B46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ROW(B46))), "")</f>
        <v/>
      </c>
      <c r="C46" s="50" t="str" cm="1">
        <f t="array" ref="C46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ROW(C46))), "")</f>
        <v/>
      </c>
      <c r="D46" s="50" t="str" cm="1">
        <f t="array" ref="D46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ROW(D46))), "")</f>
        <v/>
      </c>
    </row>
    <row r="47" spans="1:4" x14ac:dyDescent="0.8">
      <c r="A47" s="50" t="str" cm="1">
        <f t="array" ref="A47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ROW(A47))), "")</f>
        <v/>
      </c>
      <c r="B47" s="50" t="str" cm="1">
        <f t="array" ref="B47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ROW(B47))), "")</f>
        <v/>
      </c>
      <c r="C47" s="50" t="str" cm="1">
        <f t="array" ref="C47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ROW(C47))), "")</f>
        <v/>
      </c>
      <c r="D47" s="50" t="str" cm="1">
        <f t="array" ref="D47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ROW(D47))), "")</f>
        <v/>
      </c>
    </row>
    <row r="48" spans="1:4" x14ac:dyDescent="0.8">
      <c r="A48" s="50" t="str" cm="1">
        <f t="array" ref="A48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ROW(A48))), "")</f>
        <v/>
      </c>
      <c r="B48" s="50" t="str" cm="1">
        <f t="array" ref="B48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ROW(B48))), "")</f>
        <v/>
      </c>
      <c r="C48" s="50" t="str" cm="1">
        <f t="array" ref="C48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ROW(C48))), "")</f>
        <v/>
      </c>
      <c r="D48" s="50" t="str" cm="1">
        <f t="array" ref="D48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ROW(D48))), "")</f>
        <v/>
      </c>
    </row>
    <row r="49" spans="1:4" x14ac:dyDescent="0.8">
      <c r="A49" s="50" t="str" cm="1">
        <f t="array" ref="A49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ROW(A49))), "")</f>
        <v/>
      </c>
      <c r="B49" s="50" t="str" cm="1">
        <f t="array" ref="B49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ROW(B49))), "")</f>
        <v/>
      </c>
      <c r="C49" s="50" t="str" cm="1">
        <f t="array" ref="C49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ROW(C49))), "")</f>
        <v/>
      </c>
      <c r="D49" s="50" t="str" cm="1">
        <f t="array" ref="D49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ROW(D49))), "")</f>
        <v/>
      </c>
    </row>
    <row r="50" spans="1:4" x14ac:dyDescent="0.8">
      <c r="A50" s="50" t="str" cm="1">
        <f t="array" ref="A50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ROW(A50))), "")</f>
        <v/>
      </c>
      <c r="B50" s="50" t="str" cm="1">
        <f t="array" ref="B50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ROW(B50))), "")</f>
        <v/>
      </c>
      <c r="C50" s="50" t="str" cm="1">
        <f t="array" ref="C50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ROW(C50))), "")</f>
        <v/>
      </c>
      <c r="D50" s="50" t="str" cm="1">
        <f t="array" ref="D50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ROW(D50))), "")</f>
        <v/>
      </c>
    </row>
    <row r="51" spans="1:4" x14ac:dyDescent="0.8">
      <c r="A51" s="50" t="str" cm="1">
        <f t="array" ref="A51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ROW(A51))), "")</f>
        <v/>
      </c>
      <c r="B51" s="50" t="str" cm="1">
        <f t="array" ref="B51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ROW(B51))), "")</f>
        <v/>
      </c>
      <c r="C51" s="50" t="str" cm="1">
        <f t="array" ref="C51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ROW(C51))), "")</f>
        <v/>
      </c>
      <c r="D51" s="50" t="str" cm="1">
        <f t="array" ref="D51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ROW(D51))), "")</f>
        <v/>
      </c>
    </row>
    <row r="52" spans="1:4" x14ac:dyDescent="0.8">
      <c r="A52" s="50" t="str" cm="1">
        <f t="array" ref="A52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ROW(A52))), "")</f>
        <v/>
      </c>
      <c r="B52" s="50" t="str" cm="1">
        <f t="array" ref="B52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ROW(B52))), "")</f>
        <v/>
      </c>
      <c r="C52" s="50" t="str" cm="1">
        <f t="array" ref="C52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ROW(C52))), "")</f>
        <v/>
      </c>
      <c r="D52" s="50" t="str" cm="1">
        <f t="array" ref="D52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ROW(D52))), "")</f>
        <v/>
      </c>
    </row>
    <row r="53" spans="1:4" x14ac:dyDescent="0.8">
      <c r="A53" s="50" t="str" cm="1">
        <f t="array" ref="A53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ROW(A53))), "")</f>
        <v/>
      </c>
      <c r="B53" s="50" t="str" cm="1">
        <f t="array" ref="B53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ROW(B53))), "")</f>
        <v/>
      </c>
      <c r="C53" s="50" t="str" cm="1">
        <f t="array" ref="C53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ROW(C53))), "")</f>
        <v/>
      </c>
      <c r="D53" s="50" t="str" cm="1">
        <f t="array" ref="D53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ROW(D53))), "")</f>
        <v/>
      </c>
    </row>
    <row r="54" spans="1:4" x14ac:dyDescent="0.8">
      <c r="A54" s="50" t="str" cm="1">
        <f t="array" ref="A54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ROW(A54))), "")</f>
        <v/>
      </c>
      <c r="B54" s="50" t="str" cm="1">
        <f t="array" ref="B54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ROW(B54))), "")</f>
        <v/>
      </c>
      <c r="C54" s="50" t="str" cm="1">
        <f t="array" ref="C54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ROW(C54))), "")</f>
        <v/>
      </c>
      <c r="D54" s="50" t="str" cm="1">
        <f t="array" ref="D54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ROW(D54))), "")</f>
        <v/>
      </c>
    </row>
    <row r="55" spans="1:4" x14ac:dyDescent="0.8">
      <c r="A55" s="50" t="str" cm="1">
        <f t="array" ref="A55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ROW(A55))), "")</f>
        <v/>
      </c>
      <c r="B55" s="50" t="str" cm="1">
        <f t="array" ref="B55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ROW(B55))), "")</f>
        <v/>
      </c>
      <c r="C55" s="50" t="str" cm="1">
        <f t="array" ref="C55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ROW(C55))), "")</f>
        <v/>
      </c>
      <c r="D55" s="50" t="str" cm="1">
        <f t="array" ref="D55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ROW(D55))), "")</f>
        <v/>
      </c>
    </row>
    <row r="56" spans="1:4" x14ac:dyDescent="0.8">
      <c r="A56" s="50" t="str" cm="1">
        <f t="array" ref="A56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ROW(A56))), "")</f>
        <v/>
      </c>
      <c r="B56" s="50" t="str" cm="1">
        <f t="array" ref="B56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ROW(B56))), "")</f>
        <v/>
      </c>
      <c r="C56" s="50" t="str" cm="1">
        <f t="array" ref="C56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ROW(C56))), "")</f>
        <v/>
      </c>
      <c r="D56" s="50" t="str" cm="1">
        <f t="array" ref="D56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ROW(D56))), "")</f>
        <v/>
      </c>
    </row>
    <row r="57" spans="1:4" x14ac:dyDescent="0.8">
      <c r="A57" s="50" t="str" cm="1">
        <f t="array" ref="A57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ROW(A57))), "")</f>
        <v/>
      </c>
      <c r="B57" s="50" t="str" cm="1">
        <f t="array" ref="B57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ROW(B57))), "")</f>
        <v/>
      </c>
      <c r="C57" s="50" t="str" cm="1">
        <f t="array" ref="C57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ROW(C57))), "")</f>
        <v/>
      </c>
      <c r="D57" s="50" t="str" cm="1">
        <f t="array" ref="D57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ROW(D57))), "")</f>
        <v/>
      </c>
    </row>
    <row r="58" spans="1:4" x14ac:dyDescent="0.8">
      <c r="A58" s="50" t="str" cm="1">
        <f t="array" ref="A58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ROW(A58))), "")</f>
        <v/>
      </c>
      <c r="B58" s="50" t="str" cm="1">
        <f t="array" ref="B58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ROW(B58))), "")</f>
        <v/>
      </c>
      <c r="C58" s="50" t="str" cm="1">
        <f t="array" ref="C58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ROW(C58))), "")</f>
        <v/>
      </c>
      <c r="D58" s="50" t="str" cm="1">
        <f t="array" ref="D58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ROW(D58))), "")</f>
        <v/>
      </c>
    </row>
    <row r="59" spans="1:4" x14ac:dyDescent="0.8">
      <c r="A59" s="50" t="str" cm="1">
        <f t="array" ref="A59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ROW(A59))), "")</f>
        <v/>
      </c>
      <c r="B59" s="50" t="str" cm="1">
        <f t="array" ref="B59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ROW(B59))), "")</f>
        <v/>
      </c>
      <c r="C59" s="50" t="str" cm="1">
        <f t="array" ref="C59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ROW(C59))), "")</f>
        <v/>
      </c>
      <c r="D59" s="50" t="str" cm="1">
        <f t="array" ref="D59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ROW(D59))), "")</f>
        <v/>
      </c>
    </row>
    <row r="60" spans="1:4" x14ac:dyDescent="0.8">
      <c r="A60" s="50" t="str" cm="1">
        <f t="array" ref="A60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ROW(A60))), "")</f>
        <v/>
      </c>
      <c r="B60" s="50" t="str" cm="1">
        <f t="array" ref="B60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ROW(B60))), "")</f>
        <v/>
      </c>
      <c r="C60" s="50" t="str" cm="1">
        <f t="array" ref="C60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ROW(C60))), "")</f>
        <v/>
      </c>
      <c r="D60" s="50" t="str" cm="1">
        <f t="array" ref="D60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ROW(D60))), "")</f>
        <v/>
      </c>
    </row>
    <row r="61" spans="1:4" x14ac:dyDescent="0.8">
      <c r="A61" s="50" t="str" cm="1">
        <f t="array" ref="A61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ROW(A61))), "")</f>
        <v/>
      </c>
      <c r="B61" s="50" t="str" cm="1">
        <f t="array" ref="B61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ROW(B61))), "")</f>
        <v/>
      </c>
      <c r="C61" s="50" t="str" cm="1">
        <f t="array" ref="C61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ROW(C61))), "")</f>
        <v/>
      </c>
      <c r="D61" s="50" t="str" cm="1">
        <f t="array" ref="D61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ROW(D61))), "")</f>
        <v/>
      </c>
    </row>
    <row r="62" spans="1:4" x14ac:dyDescent="0.8">
      <c r="A62" s="50" t="str" cm="1">
        <f t="array" ref="A62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ROW(A62))), "")</f>
        <v/>
      </c>
      <c r="B62" s="50" t="str" cm="1">
        <f t="array" ref="B62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ROW(B62))), "")</f>
        <v/>
      </c>
      <c r="C62" s="50" t="str" cm="1">
        <f t="array" ref="C62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ROW(C62))), "")</f>
        <v/>
      </c>
      <c r="D62" s="50" t="str" cm="1">
        <f t="array" ref="D62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ROW(D62))), "")</f>
        <v/>
      </c>
    </row>
    <row r="63" spans="1:4" x14ac:dyDescent="0.8">
      <c r="A63" s="50" t="str" cm="1">
        <f t="array" ref="A63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ROW(A63))), "")</f>
        <v/>
      </c>
      <c r="B63" s="50" t="str" cm="1">
        <f t="array" ref="B63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ROW(B63))), "")</f>
        <v/>
      </c>
      <c r="C63" s="50" t="str" cm="1">
        <f t="array" ref="C63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ROW(C63))), "")</f>
        <v/>
      </c>
      <c r="D63" s="50" t="str" cm="1">
        <f t="array" ref="D63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ROW(D63))), "")</f>
        <v/>
      </c>
    </row>
    <row r="64" spans="1:4" x14ac:dyDescent="0.8">
      <c r="A64" s="50" t="str" cm="1">
        <f t="array" ref="A64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ROW(A64))), "")</f>
        <v/>
      </c>
      <c r="B64" s="50" t="str" cm="1">
        <f t="array" ref="B64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ROW(B64))), "")</f>
        <v/>
      </c>
      <c r="C64" s="50" t="str" cm="1">
        <f t="array" ref="C64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ROW(C64))), "")</f>
        <v/>
      </c>
      <c r="D64" s="50" t="str" cm="1">
        <f t="array" ref="D64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ROW(D64))), "")</f>
        <v/>
      </c>
    </row>
    <row r="65" spans="1:4" x14ac:dyDescent="0.8">
      <c r="A65" s="50" t="str" cm="1">
        <f t="array" ref="A65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ROW(A65))), "")</f>
        <v/>
      </c>
      <c r="B65" s="50" t="str" cm="1">
        <f t="array" ref="B65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ROW(B65))), "")</f>
        <v/>
      </c>
      <c r="C65" s="50" t="str" cm="1">
        <f t="array" ref="C65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ROW(C65))), "")</f>
        <v/>
      </c>
      <c r="D65" s="50" t="str" cm="1">
        <f t="array" ref="D65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ROW(D65))), "")</f>
        <v/>
      </c>
    </row>
    <row r="66" spans="1:4" x14ac:dyDescent="0.8">
      <c r="A66" s="50" t="str" cm="1">
        <f t="array" ref="A66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ROW(A66))), "")</f>
        <v/>
      </c>
      <c r="B66" s="50" t="str" cm="1">
        <f t="array" ref="B66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ROW(B66))), "")</f>
        <v/>
      </c>
      <c r="C66" s="50" t="str" cm="1">
        <f t="array" ref="C66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ROW(C66))), "")</f>
        <v/>
      </c>
      <c r="D66" s="50" t="str" cm="1">
        <f t="array" ref="D66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ROW(D66))), "")</f>
        <v/>
      </c>
    </row>
    <row r="67" spans="1:4" x14ac:dyDescent="0.8">
      <c r="A67" s="50" t="str" cm="1">
        <f t="array" ref="A67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ROW(A67))), "")</f>
        <v/>
      </c>
      <c r="B67" s="50" t="str" cm="1">
        <f t="array" ref="B67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ROW(B67))), "")</f>
        <v/>
      </c>
      <c r="C67" s="50" t="str" cm="1">
        <f t="array" ref="C67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ROW(C67))), "")</f>
        <v/>
      </c>
      <c r="D67" s="50" t="str" cm="1">
        <f t="array" ref="D67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ROW(D67))), "")</f>
        <v/>
      </c>
    </row>
    <row r="68" spans="1:4" x14ac:dyDescent="0.8">
      <c r="A68" s="50" t="str" cm="1">
        <f t="array" ref="A68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ROW(A68))), "")</f>
        <v/>
      </c>
      <c r="B68" s="50" t="str" cm="1">
        <f t="array" ref="B68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ROW(B68))), "")</f>
        <v/>
      </c>
      <c r="C68" s="50" t="str" cm="1">
        <f t="array" ref="C68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ROW(C68))), "")</f>
        <v/>
      </c>
      <c r="D68" s="50" t="str" cm="1">
        <f t="array" ref="D68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ROW(D68))), "")</f>
        <v/>
      </c>
    </row>
    <row r="69" spans="1:4" x14ac:dyDescent="0.8">
      <c r="A69" s="50" t="str" cm="1">
        <f t="array" ref="A69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ROW(A69))), "")</f>
        <v/>
      </c>
      <c r="B69" s="50" t="str" cm="1">
        <f t="array" ref="B69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ROW(B69))), "")</f>
        <v/>
      </c>
      <c r="C69" s="50" t="str" cm="1">
        <f t="array" ref="C69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ROW(C69))), "")</f>
        <v/>
      </c>
      <c r="D69" s="50" t="str" cm="1">
        <f t="array" ref="D69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ROW(D69))), "")</f>
        <v/>
      </c>
    </row>
    <row r="70" spans="1:4" x14ac:dyDescent="0.8">
      <c r="A70" s="50" t="str" cm="1">
        <f t="array" ref="A70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ROW(A70))), "")</f>
        <v/>
      </c>
      <c r="B70" s="50" t="str" cm="1">
        <f t="array" ref="B70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ROW(B70))), "")</f>
        <v/>
      </c>
      <c r="C70" s="50" t="str" cm="1">
        <f t="array" ref="C70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ROW(C70))), "")</f>
        <v/>
      </c>
      <c r="D70" s="50" t="str" cm="1">
        <f t="array" ref="D70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ROW(D70))), "")</f>
        <v/>
      </c>
    </row>
    <row r="71" spans="1:4" x14ac:dyDescent="0.8">
      <c r="A71" s="50" t="str" cm="1">
        <f t="array" ref="A71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ROW(A71))), "")</f>
        <v/>
      </c>
      <c r="B71" s="50" t="str" cm="1">
        <f t="array" ref="B71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ROW(B71))), "")</f>
        <v/>
      </c>
      <c r="C71" s="50" t="str" cm="1">
        <f t="array" ref="C71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ROW(C71))), "")</f>
        <v/>
      </c>
      <c r="D71" s="50" t="str" cm="1">
        <f t="array" ref="D71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ROW(D71))), "")</f>
        <v/>
      </c>
    </row>
    <row r="72" spans="1:4" x14ac:dyDescent="0.8">
      <c r="A72" s="50" t="str" cm="1">
        <f t="array" ref="A72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ROW(A72))), "")</f>
        <v/>
      </c>
      <c r="B72" s="50" t="str" cm="1">
        <f t="array" ref="B72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ROW(B72))), "")</f>
        <v/>
      </c>
      <c r="C72" s="50" t="str" cm="1">
        <f t="array" ref="C72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ROW(C72))), "")</f>
        <v/>
      </c>
      <c r="D72" s="50" t="str" cm="1">
        <f t="array" ref="D72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ROW(D72))), "")</f>
        <v/>
      </c>
    </row>
    <row r="73" spans="1:4" x14ac:dyDescent="0.8">
      <c r="A73" s="50" t="str" cm="1">
        <f t="array" ref="A73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ROW(A73))), "")</f>
        <v/>
      </c>
      <c r="B73" s="50" t="str" cm="1">
        <f t="array" ref="B73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ROW(B73))), "")</f>
        <v/>
      </c>
      <c r="C73" s="50" t="str" cm="1">
        <f t="array" ref="C73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ROW(C73))), "")</f>
        <v/>
      </c>
      <c r="D73" s="50" t="str" cm="1">
        <f t="array" ref="D73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ROW(D73))), "")</f>
        <v/>
      </c>
    </row>
    <row r="74" spans="1:4" x14ac:dyDescent="0.8">
      <c r="A74" s="50" t="str" cm="1">
        <f t="array" ref="A74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ROW(A74))), "")</f>
        <v/>
      </c>
      <c r="B74" s="50" t="str" cm="1">
        <f t="array" ref="B74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ROW(B74))), "")</f>
        <v/>
      </c>
      <c r="C74" s="50" t="str" cm="1">
        <f t="array" ref="C74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ROW(C74))), "")</f>
        <v/>
      </c>
      <c r="D74" s="50" t="str" cm="1">
        <f t="array" ref="D74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ROW(D74))), "")</f>
        <v/>
      </c>
    </row>
    <row r="75" spans="1:4" x14ac:dyDescent="0.8">
      <c r="A75" s="50" t="str" cm="1">
        <f t="array" ref="A75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ROW(A75))), "")</f>
        <v/>
      </c>
      <c r="B75" s="50" t="str" cm="1">
        <f t="array" ref="B75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ROW(B75))), "")</f>
        <v/>
      </c>
      <c r="C75" s="50" t="str" cm="1">
        <f t="array" ref="C75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ROW(C75))), "")</f>
        <v/>
      </c>
      <c r="D75" s="50" t="str" cm="1">
        <f t="array" ref="D75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ROW(D75))), "")</f>
        <v/>
      </c>
    </row>
    <row r="76" spans="1:4" x14ac:dyDescent="0.8">
      <c r="A76" s="50" t="str" cm="1">
        <f t="array" ref="A76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ROW(A76))), "")</f>
        <v/>
      </c>
      <c r="B76" s="50" t="str" cm="1">
        <f t="array" ref="B76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ROW(B76))), "")</f>
        <v/>
      </c>
      <c r="C76" s="50" t="str" cm="1">
        <f t="array" ref="C76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ROW(C76))), "")</f>
        <v/>
      </c>
      <c r="D76" s="50" t="str" cm="1">
        <f t="array" ref="D76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ROW(D76))), "")</f>
        <v/>
      </c>
    </row>
    <row r="77" spans="1:4" x14ac:dyDescent="0.8">
      <c r="A77" s="50" t="str" cm="1">
        <f t="array" ref="A77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ROW(A77))), "")</f>
        <v/>
      </c>
      <c r="B77" s="50" t="str" cm="1">
        <f t="array" ref="B77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ROW(B77))), "")</f>
        <v/>
      </c>
      <c r="C77" s="50" t="str" cm="1">
        <f t="array" ref="C77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ROW(C77))), "")</f>
        <v/>
      </c>
      <c r="D77" s="50" t="str" cm="1">
        <f t="array" ref="D77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ROW(D77))), "")</f>
        <v/>
      </c>
    </row>
    <row r="78" spans="1:4" x14ac:dyDescent="0.8">
      <c r="A78" s="50" t="str" cm="1">
        <f t="array" ref="A78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ROW(A78))), "")</f>
        <v/>
      </c>
      <c r="B78" s="50" t="str" cm="1">
        <f t="array" ref="B78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ROW(B78))), "")</f>
        <v/>
      </c>
      <c r="C78" s="50" t="str" cm="1">
        <f t="array" ref="C78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ROW(C78))), "")</f>
        <v/>
      </c>
      <c r="D78" s="50" t="str" cm="1">
        <f t="array" ref="D78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ROW(D78))), "")</f>
        <v/>
      </c>
    </row>
    <row r="79" spans="1:4" x14ac:dyDescent="0.8">
      <c r="A79" s="50" t="str" cm="1">
        <f t="array" ref="A79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ROW(A79))), "")</f>
        <v/>
      </c>
      <c r="B79" s="50" t="str" cm="1">
        <f t="array" ref="B79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ROW(B79))), "")</f>
        <v/>
      </c>
      <c r="C79" s="50" t="str" cm="1">
        <f t="array" ref="C79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ROW(C79))), "")</f>
        <v/>
      </c>
      <c r="D79" s="50" t="str" cm="1">
        <f t="array" ref="D79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ROW(D79))), "")</f>
        <v/>
      </c>
    </row>
    <row r="80" spans="1:4" x14ac:dyDescent="0.8">
      <c r="A80" s="50" t="str" cm="1">
        <f t="array" ref="A80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ROW(A80))), "")</f>
        <v/>
      </c>
      <c r="B80" s="50" t="str" cm="1">
        <f t="array" ref="B80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ROW(B80))), "")</f>
        <v/>
      </c>
      <c r="C80" s="50" t="str" cm="1">
        <f t="array" ref="C80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ROW(C80))), "")</f>
        <v/>
      </c>
      <c r="D80" s="50" t="str" cm="1">
        <f t="array" ref="D80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ROW(D80))), "")</f>
        <v/>
      </c>
    </row>
    <row r="81" spans="1:4" x14ac:dyDescent="0.8">
      <c r="A81" s="50" t="str" cm="1">
        <f t="array" ref="A81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ROW(A81))), "")</f>
        <v/>
      </c>
      <c r="B81" s="50" t="str" cm="1">
        <f t="array" ref="B81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ROW(B81))), "")</f>
        <v/>
      </c>
      <c r="C81" s="50" t="str" cm="1">
        <f t="array" ref="C81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ROW(C81))), "")</f>
        <v/>
      </c>
      <c r="D81" s="50" t="str" cm="1">
        <f t="array" ref="D81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ROW(D81))), "")</f>
        <v/>
      </c>
    </row>
    <row r="82" spans="1:4" x14ac:dyDescent="0.8">
      <c r="A82" s="50" t="str" cm="1">
        <f t="array" ref="A82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ROW(A82))), "")</f>
        <v/>
      </c>
      <c r="B82" s="50" t="str" cm="1">
        <f t="array" ref="B82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ROW(B82))), "")</f>
        <v/>
      </c>
      <c r="C82" s="50" t="str" cm="1">
        <f t="array" ref="C82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ROW(C82))), "")</f>
        <v/>
      </c>
      <c r="D82" s="50" t="str" cm="1">
        <f t="array" ref="D82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ROW(D82))), "")</f>
        <v/>
      </c>
    </row>
    <row r="83" spans="1:4" x14ac:dyDescent="0.8">
      <c r="A83" s="50" t="str" cm="1">
        <f t="array" ref="A83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ROW(A83))), "")</f>
        <v/>
      </c>
      <c r="B83" s="50" t="str" cm="1">
        <f t="array" ref="B83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ROW(B83))), "")</f>
        <v/>
      </c>
      <c r="C83" s="50" t="str" cm="1">
        <f t="array" ref="C83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ROW(C83))), "")</f>
        <v/>
      </c>
      <c r="D83" s="50" t="str" cm="1">
        <f t="array" ref="D83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ROW(D83))), "")</f>
        <v/>
      </c>
    </row>
    <row r="84" spans="1:4" x14ac:dyDescent="0.8">
      <c r="A84" s="50" t="str" cm="1">
        <f t="array" ref="A84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ROW(A84))), "")</f>
        <v/>
      </c>
      <c r="B84" s="50" t="str" cm="1">
        <f t="array" ref="B84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ROW(B84))), "")</f>
        <v/>
      </c>
      <c r="C84" s="50" t="str" cm="1">
        <f t="array" ref="C84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ROW(C84))), "")</f>
        <v/>
      </c>
      <c r="D84" s="50" t="str" cm="1">
        <f t="array" ref="D84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ROW(D84))), "")</f>
        <v/>
      </c>
    </row>
    <row r="85" spans="1:4" x14ac:dyDescent="0.8">
      <c r="A85" s="50" t="str" cm="1">
        <f t="array" ref="A85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ROW(A85))), "")</f>
        <v/>
      </c>
      <c r="B85" s="50" t="str" cm="1">
        <f t="array" ref="B85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ROW(B85))), "")</f>
        <v/>
      </c>
      <c r="C85" s="50" t="str" cm="1">
        <f t="array" ref="C85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ROW(C85))), "")</f>
        <v/>
      </c>
      <c r="D85" s="50" t="str" cm="1">
        <f t="array" ref="D85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ROW(D85))), "")</f>
        <v/>
      </c>
    </row>
    <row r="86" spans="1:4" x14ac:dyDescent="0.8">
      <c r="A86" s="50" t="str" cm="1">
        <f t="array" ref="A86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ROW(A86))), "")</f>
        <v/>
      </c>
      <c r="B86" s="50" t="str" cm="1">
        <f t="array" ref="B86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ROW(B86))), "")</f>
        <v/>
      </c>
      <c r="C86" s="50" t="str" cm="1">
        <f t="array" ref="C86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ROW(C86))), "")</f>
        <v/>
      </c>
      <c r="D86" s="50" t="str" cm="1">
        <f t="array" ref="D86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ROW(D86))), "")</f>
        <v/>
      </c>
    </row>
    <row r="87" spans="1:4" x14ac:dyDescent="0.8">
      <c r="A87" s="50" t="str" cm="1">
        <f t="array" ref="A87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ROW(A87))), "")</f>
        <v/>
      </c>
      <c r="B87" s="50" t="str" cm="1">
        <f t="array" ref="B87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ROW(B87))), "")</f>
        <v/>
      </c>
      <c r="C87" s="50" t="str" cm="1">
        <f t="array" ref="C87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ROW(C87))), "")</f>
        <v/>
      </c>
      <c r="D87" s="50" t="str" cm="1">
        <f t="array" ref="D87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ROW(D87))), "")</f>
        <v/>
      </c>
    </row>
    <row r="88" spans="1:4" x14ac:dyDescent="0.8">
      <c r="A88" s="50" t="str" cm="1">
        <f t="array" ref="A88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ROW(A88))), "")</f>
        <v/>
      </c>
      <c r="B88" s="50" t="str" cm="1">
        <f t="array" ref="B88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ROW(B88))), "")</f>
        <v/>
      </c>
      <c r="C88" s="50" t="str" cm="1">
        <f t="array" ref="C88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ROW(C88))), "")</f>
        <v/>
      </c>
      <c r="D88" s="50" t="str" cm="1">
        <f t="array" ref="D88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ROW(D88))), "")</f>
        <v/>
      </c>
    </row>
    <row r="89" spans="1:4" x14ac:dyDescent="0.8">
      <c r="A89" s="50" t="str" cm="1">
        <f t="array" ref="A89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ROW(A89))), "")</f>
        <v/>
      </c>
      <c r="B89" s="50" t="str" cm="1">
        <f t="array" ref="B89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ROW(B89))), "")</f>
        <v/>
      </c>
      <c r="C89" s="50" t="str" cm="1">
        <f t="array" ref="C89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ROW(C89))), "")</f>
        <v/>
      </c>
      <c r="D89" s="50" t="str" cm="1">
        <f t="array" ref="D89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ROW(D89))), "")</f>
        <v/>
      </c>
    </row>
    <row r="90" spans="1:4" x14ac:dyDescent="0.8">
      <c r="A90" s="50" t="str" cm="1">
        <f t="array" ref="A90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ROW(A90))), "")</f>
        <v/>
      </c>
      <c r="B90" s="50" t="str" cm="1">
        <f t="array" ref="B90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ROW(B90))), "")</f>
        <v/>
      </c>
      <c r="C90" s="50" t="str" cm="1">
        <f t="array" ref="C90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ROW(C90))), "")</f>
        <v/>
      </c>
      <c r="D90" s="50" t="str" cm="1">
        <f t="array" ref="D90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ROW(D90))), "")</f>
        <v/>
      </c>
    </row>
    <row r="91" spans="1:4" x14ac:dyDescent="0.8">
      <c r="A91" s="50" t="str" cm="1">
        <f t="array" ref="A91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ROW(A91))), "")</f>
        <v/>
      </c>
      <c r="B91" s="50" t="str" cm="1">
        <f t="array" ref="B91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ROW(B91))), "")</f>
        <v/>
      </c>
      <c r="C91" s="50" t="str" cm="1">
        <f t="array" ref="C91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ROW(C91))), "")</f>
        <v/>
      </c>
      <c r="D91" s="50" t="str" cm="1">
        <f t="array" ref="D91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ROW(D91))), "")</f>
        <v/>
      </c>
    </row>
    <row r="92" spans="1:4" x14ac:dyDescent="0.8">
      <c r="A92" s="50" t="str" cm="1">
        <f t="array" ref="A92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ROW(A92))), "")</f>
        <v/>
      </c>
      <c r="B92" s="50" t="str" cm="1">
        <f t="array" ref="B92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ROW(B92))), "")</f>
        <v/>
      </c>
      <c r="C92" s="50" t="str" cm="1">
        <f t="array" ref="C92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ROW(C92))), "")</f>
        <v/>
      </c>
      <c r="D92" s="50" t="str" cm="1">
        <f t="array" ref="D92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ROW(D92))), "")</f>
        <v/>
      </c>
    </row>
    <row r="93" spans="1:4" x14ac:dyDescent="0.8">
      <c r="A93" s="50" t="str" cm="1">
        <f t="array" ref="A93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ROW(A93))), "")</f>
        <v/>
      </c>
      <c r="B93" s="50" t="str" cm="1">
        <f t="array" ref="B93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ROW(B93))), "")</f>
        <v/>
      </c>
      <c r="C93" s="50" t="str" cm="1">
        <f t="array" ref="C93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ROW(C93))), "")</f>
        <v/>
      </c>
      <c r="D93" s="50" t="str" cm="1">
        <f t="array" ref="D93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ROW(D93))), "")</f>
        <v/>
      </c>
    </row>
    <row r="94" spans="1:4" x14ac:dyDescent="0.8">
      <c r="A94" s="50" t="str" cm="1">
        <f t="array" ref="A94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ROW(A94))), "")</f>
        <v/>
      </c>
      <c r="B94" s="50" t="str" cm="1">
        <f t="array" ref="B94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ROW(B94))), "")</f>
        <v/>
      </c>
      <c r="C94" s="50" t="str" cm="1">
        <f t="array" ref="C94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ROW(C94))), "")</f>
        <v/>
      </c>
      <c r="D94" s="50" t="str" cm="1">
        <f t="array" ref="D94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ROW(D94))), "")</f>
        <v/>
      </c>
    </row>
    <row r="95" spans="1:4" x14ac:dyDescent="0.8">
      <c r="A95" s="50" t="str" cm="1">
        <f t="array" ref="A95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ROW(A95))), "")</f>
        <v/>
      </c>
      <c r="B95" s="50" t="str" cm="1">
        <f t="array" ref="B95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ROW(B95))), "")</f>
        <v/>
      </c>
      <c r="C95" s="50" t="str" cm="1">
        <f t="array" ref="C95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ROW(C95))), "")</f>
        <v/>
      </c>
      <c r="D95" s="50" t="str" cm="1">
        <f t="array" ref="D95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ROW(D95))), "")</f>
        <v/>
      </c>
    </row>
    <row r="96" spans="1:4" x14ac:dyDescent="0.8">
      <c r="A96" s="50" t="str" cm="1">
        <f t="array" ref="A96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ROW(A96))), "")</f>
        <v/>
      </c>
      <c r="B96" s="50" t="str" cm="1">
        <f t="array" ref="B96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ROW(B96))), "")</f>
        <v/>
      </c>
      <c r="C96" s="50" t="str" cm="1">
        <f t="array" ref="C96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ROW(C96))), "")</f>
        <v/>
      </c>
      <c r="D96" s="50" t="str" cm="1">
        <f t="array" ref="D96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ROW(D96))), "")</f>
        <v/>
      </c>
    </row>
    <row r="97" spans="1:4" x14ac:dyDescent="0.8">
      <c r="A97" s="50" t="str" cm="1">
        <f t="array" ref="A97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ROW(A97))), "")</f>
        <v/>
      </c>
      <c r="B97" s="50" t="str" cm="1">
        <f t="array" ref="B97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ROW(B97))), "")</f>
        <v/>
      </c>
      <c r="C97" s="50" t="str" cm="1">
        <f t="array" ref="C97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ROW(C97))), "")</f>
        <v/>
      </c>
      <c r="D97" s="50" t="str" cm="1">
        <f t="array" ref="D97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ROW(D97))), "")</f>
        <v/>
      </c>
    </row>
    <row r="98" spans="1:4" x14ac:dyDescent="0.8">
      <c r="A98" s="50" t="str" cm="1">
        <f t="array" ref="A98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ROW(A98))), "")</f>
        <v/>
      </c>
      <c r="B98" s="50" t="str" cm="1">
        <f t="array" ref="B98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ROW(B98))), "")</f>
        <v/>
      </c>
      <c r="C98" s="50" t="str" cm="1">
        <f t="array" ref="C98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ROW(C98))), "")</f>
        <v/>
      </c>
      <c r="D98" s="50" t="str" cm="1">
        <f t="array" ref="D98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ROW(D98))), "")</f>
        <v/>
      </c>
    </row>
    <row r="99" spans="1:4" x14ac:dyDescent="0.8">
      <c r="A99" s="50" t="str" cm="1">
        <f t="array" ref="A99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ROW(A99))), "")</f>
        <v/>
      </c>
      <c r="B99" s="50" t="str" cm="1">
        <f t="array" ref="B99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ROW(B99))), "")</f>
        <v/>
      </c>
      <c r="C99" s="50" t="str" cm="1">
        <f t="array" ref="C99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ROW(C99))), "")</f>
        <v/>
      </c>
      <c r="D99" s="50" t="str" cm="1">
        <f t="array" ref="D99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ROW(D99))), "")</f>
        <v/>
      </c>
    </row>
    <row r="100" spans="1:4" x14ac:dyDescent="0.8">
      <c r="A100" s="50" t="str" cm="1">
        <f t="array" ref="A100">IFERROR(INDEX(รายชื่อนักเรียน!A$2:A$985,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ROW(A100))), "")</f>
        <v/>
      </c>
      <c r="B100" s="50" t="str" cm="1">
        <f t="array" ref="B100">IFERROR(INDEX(รายชื่อนักเรียน!B$2:B$985,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ROW(B100))), "")</f>
        <v/>
      </c>
      <c r="C100" s="50" t="str" cm="1">
        <f t="array" ref="C100">IFERROR(INDEX(รายชื่อนักเรียน!C$2:C$985,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ROW(C100))), "")</f>
        <v/>
      </c>
      <c r="D100" s="50" t="str" cm="1">
        <f t="array" ref="D100">IFERROR(INDEX(รายชื่อนักเรียน!D$2:D$985, SMALL(IF((รายชื่อนักเรียน!$E$2:$E$985=ปก!$C$10)*(รายชื่อนักเรียน!$F$2:$F$985=ปก!$F$10), ROW(รายชื่อนักเรียน!$E$2:$E$985)-ROW(รายชื่อนักเรียน!$E$2)+1), ROW(D100))), "")</f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723F-0CDF-4977-BDF1-CC0DAD944B3A}">
  <sheetPr codeName="Sheet11"/>
  <dimension ref="A1:A9"/>
  <sheetViews>
    <sheetView workbookViewId="0">
      <selection sqref="A1:A9"/>
    </sheetView>
  </sheetViews>
  <sheetFormatPr defaultRowHeight="24" x14ac:dyDescent="0.8"/>
  <cols>
    <col min="1" max="16384" width="8.6640625" style="50"/>
  </cols>
  <sheetData>
    <row r="1" spans="1:1" x14ac:dyDescent="0.8">
      <c r="A1" s="50" t="s">
        <v>58</v>
      </c>
    </row>
    <row r="2" spans="1:1" x14ac:dyDescent="0.8">
      <c r="A2" s="50" t="s">
        <v>59</v>
      </c>
    </row>
    <row r="3" spans="1:1" x14ac:dyDescent="0.8">
      <c r="A3" s="50" t="s">
        <v>60</v>
      </c>
    </row>
    <row r="4" spans="1:1" x14ac:dyDescent="0.8">
      <c r="A4" s="50" t="s">
        <v>61</v>
      </c>
    </row>
    <row r="5" spans="1:1" x14ac:dyDescent="0.8">
      <c r="A5" s="50" t="s">
        <v>62</v>
      </c>
    </row>
    <row r="6" spans="1:1" x14ac:dyDescent="0.8">
      <c r="A6" s="50" t="s">
        <v>63</v>
      </c>
    </row>
    <row r="7" spans="1:1" x14ac:dyDescent="0.8">
      <c r="A7" s="50" t="s">
        <v>65</v>
      </c>
    </row>
    <row r="8" spans="1:1" x14ac:dyDescent="0.8">
      <c r="A8" s="50" t="s">
        <v>64</v>
      </c>
    </row>
    <row r="9" spans="1:1" x14ac:dyDescent="0.8">
      <c r="A9" s="50" t="s">
        <v>109</v>
      </c>
    </row>
  </sheetData>
  <sheetProtection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82D33-BC1B-4409-BCD9-C48188BA345D}">
  <sheetPr codeName="Sheet12"/>
  <dimension ref="A1:A6"/>
  <sheetViews>
    <sheetView workbookViewId="0">
      <selection activeCell="L12" sqref="L12"/>
    </sheetView>
  </sheetViews>
  <sheetFormatPr defaultRowHeight="24" x14ac:dyDescent="0.8"/>
  <cols>
    <col min="1" max="1" width="7.1640625" style="50" customWidth="1"/>
    <col min="2" max="16384" width="8.6640625" style="50"/>
  </cols>
  <sheetData>
    <row r="1" spans="1:1" x14ac:dyDescent="0.8">
      <c r="A1" s="50" t="s">
        <v>114</v>
      </c>
    </row>
    <row r="2" spans="1:1" x14ac:dyDescent="0.8">
      <c r="A2" s="50" t="s">
        <v>119</v>
      </c>
    </row>
    <row r="3" spans="1:1" x14ac:dyDescent="0.8">
      <c r="A3" s="50" t="s">
        <v>136</v>
      </c>
    </row>
    <row r="4" spans="1:1" x14ac:dyDescent="0.8">
      <c r="A4" s="50" t="s">
        <v>143</v>
      </c>
    </row>
    <row r="5" spans="1:1" x14ac:dyDescent="0.8">
      <c r="A5" s="50" t="s">
        <v>160</v>
      </c>
    </row>
    <row r="6" spans="1:1" x14ac:dyDescent="0.8">
      <c r="A6" s="50" t="s">
        <v>166</v>
      </c>
    </row>
  </sheetData>
  <sheetProtection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67B9D-E475-4409-AF28-2BC217550162}">
  <dimension ref="A1:AQ54"/>
  <sheetViews>
    <sheetView topLeftCell="A16" workbookViewId="0">
      <selection activeCell="B24" sqref="B24"/>
    </sheetView>
  </sheetViews>
  <sheetFormatPr defaultRowHeight="14" x14ac:dyDescent="0.3"/>
  <cols>
    <col min="1" max="1" width="43.1640625" customWidth="1"/>
    <col min="2" max="2" width="39.83203125" style="74" customWidth="1"/>
    <col min="12" max="12" width="8.6640625" customWidth="1"/>
  </cols>
  <sheetData>
    <row r="1" spans="1:2" x14ac:dyDescent="0.3">
      <c r="A1" s="74" t="s">
        <v>218</v>
      </c>
      <c r="B1" s="74" t="s">
        <v>219</v>
      </c>
    </row>
    <row r="2" spans="1:2" x14ac:dyDescent="0.3">
      <c r="A2" t="s">
        <v>207</v>
      </c>
      <c r="B2" s="74" t="str">
        <f>ปก!$C$10</f>
        <v>ม.1</v>
      </c>
    </row>
    <row r="3" spans="1:2" x14ac:dyDescent="0.3">
      <c r="A3" t="s">
        <v>208</v>
      </c>
      <c r="B3" s="74">
        <f>ปก!$F$10</f>
        <v>1</v>
      </c>
    </row>
    <row r="4" spans="1:2" x14ac:dyDescent="0.3">
      <c r="A4" t="s">
        <v>209</v>
      </c>
      <c r="B4" s="74">
        <f>ปก!$J$10</f>
        <v>1</v>
      </c>
    </row>
    <row r="5" spans="1:2" x14ac:dyDescent="0.3">
      <c r="A5" t="s">
        <v>210</v>
      </c>
      <c r="B5" s="74">
        <f>ปก!$N$10</f>
        <v>2568</v>
      </c>
    </row>
    <row r="6" spans="1:2" x14ac:dyDescent="0.3">
      <c r="A6" t="s">
        <v>211</v>
      </c>
      <c r="B6" s="74" t="str">
        <f>ปก!$B$11</f>
        <v>วิทยาศาสตร์พื้นฐาน</v>
      </c>
    </row>
    <row r="7" spans="1:2" x14ac:dyDescent="0.3">
      <c r="A7" t="s">
        <v>212</v>
      </c>
      <c r="B7" s="74" t="str">
        <f>ปก!$N$11</f>
        <v>ว21102</v>
      </c>
    </row>
    <row r="8" spans="1:2" x14ac:dyDescent="0.3">
      <c r="A8" t="s">
        <v>213</v>
      </c>
      <c r="B8" s="74" t="str">
        <f>ปก!$C$12</f>
        <v>วิทยาศาสตร์และเทคโนโลยี</v>
      </c>
    </row>
    <row r="9" spans="1:2" x14ac:dyDescent="0.3">
      <c r="A9" t="s">
        <v>214</v>
      </c>
      <c r="B9" s="74">
        <f>ปก!$B$13</f>
        <v>0.5</v>
      </c>
    </row>
    <row r="10" spans="1:2" x14ac:dyDescent="0.3">
      <c r="A10" t="s">
        <v>215</v>
      </c>
      <c r="B10" s="74">
        <f>ปก!$J$13</f>
        <v>1</v>
      </c>
    </row>
    <row r="11" spans="1:2" x14ac:dyDescent="0.3">
      <c r="A11" t="s">
        <v>216</v>
      </c>
      <c r="B11" s="74">
        <f>ปก!$B$14</f>
        <v>0</v>
      </c>
    </row>
    <row r="12" spans="1:2" x14ac:dyDescent="0.3">
      <c r="A12" t="s">
        <v>217</v>
      </c>
      <c r="B12" s="74" t="str">
        <f>ปก!$B$15</f>
        <v>1. นางสาวพัชรินทร์  โมหา , 2.นายปรมินทร์  อัตตะเนย์</v>
      </c>
    </row>
    <row r="13" spans="1:2" x14ac:dyDescent="0.3">
      <c r="A13" t="s">
        <v>220</v>
      </c>
      <c r="B13" s="74" t="str">
        <f>'02'!D34</f>
        <v/>
      </c>
    </row>
    <row r="14" spans="1:2" x14ac:dyDescent="0.3">
      <c r="A14" t="s">
        <v>221</v>
      </c>
      <c r="B14" s="74" t="str">
        <f>'02'!E34</f>
        <v/>
      </c>
    </row>
    <row r="15" spans="1:2" x14ac:dyDescent="0.3">
      <c r="A15" t="s">
        <v>222</v>
      </c>
      <c r="B15" s="74" t="str">
        <f>'02'!F34</f>
        <v/>
      </c>
    </row>
    <row r="16" spans="1:2" x14ac:dyDescent="0.3">
      <c r="A16" t="s">
        <v>223</v>
      </c>
      <c r="B16" s="74" t="str">
        <f>'02'!G34</f>
        <v/>
      </c>
    </row>
    <row r="17" spans="1:2" x14ac:dyDescent="0.3">
      <c r="A17" t="s">
        <v>224</v>
      </c>
      <c r="B17" s="74" t="str">
        <f>'02'!H34</f>
        <v/>
      </c>
    </row>
    <row r="18" spans="1:2" x14ac:dyDescent="0.3">
      <c r="A18" t="s">
        <v>225</v>
      </c>
      <c r="B18" s="74" t="str">
        <f>'02'!I34</f>
        <v/>
      </c>
    </row>
    <row r="19" spans="1:2" x14ac:dyDescent="0.3">
      <c r="A19" t="s">
        <v>226</v>
      </c>
      <c r="B19" s="74">
        <f>'03'!BK5</f>
        <v>0</v>
      </c>
    </row>
    <row r="20" spans="1:2" x14ac:dyDescent="0.3">
      <c r="A20" t="s">
        <v>227</v>
      </c>
      <c r="B20" s="74" t="str">
        <f>'03'!BL5</f>
        <v/>
      </c>
    </row>
    <row r="21" spans="1:2" x14ac:dyDescent="0.3">
      <c r="A21" t="s">
        <v>231</v>
      </c>
      <c r="B21" s="74" t="e">
        <f>ROUND(SUM('03'!BK8:BK1000)/B49*100/B19, 2)</f>
        <v>#DIV/0!</v>
      </c>
    </row>
    <row r="22" spans="1:2" x14ac:dyDescent="0.3">
      <c r="A22" t="s">
        <v>229</v>
      </c>
      <c r="B22" s="74" t="e">
        <f>IF(AND(B21 &lt;= 100, B21 &gt;= 40), TRUE, FALSE)</f>
        <v>#DIV/0!</v>
      </c>
    </row>
    <row r="23" spans="1:2" x14ac:dyDescent="0.3">
      <c r="A23" t="s">
        <v>230</v>
      </c>
      <c r="B23" s="74" t="e">
        <f>IF(AND(B21 &lt;= 100, B21 &gt;= 80), TRUE, FALSE)</f>
        <v>#DIV/0!</v>
      </c>
    </row>
    <row r="24" spans="1:2" x14ac:dyDescent="0.3">
      <c r="A24" t="s">
        <v>234</v>
      </c>
      <c r="B24" s="74" t="b">
        <f>IF('06'!C4&gt;0,TRUE,FALSE)</f>
        <v>1</v>
      </c>
    </row>
    <row r="25" spans="1:2" x14ac:dyDescent="0.3">
      <c r="A25" t="s">
        <v>233</v>
      </c>
      <c r="B25" s="74" t="b">
        <f>IF('06'!D4&gt;0,TRUE,FALSE)</f>
        <v>1</v>
      </c>
    </row>
    <row r="26" spans="1:2" x14ac:dyDescent="0.3">
      <c r="A26" t="s">
        <v>235</v>
      </c>
      <c r="B26" s="74" t="b">
        <f>IF('06'!E4&gt;0,TRUE,FALSE)</f>
        <v>1</v>
      </c>
    </row>
    <row r="27" spans="1:2" x14ac:dyDescent="0.3">
      <c r="A27" t="s">
        <v>236</v>
      </c>
      <c r="B27" s="74" t="b">
        <f>IF('06'!F4&gt;0,TRUE,FALSE)</f>
        <v>1</v>
      </c>
    </row>
    <row r="28" spans="1:2" x14ac:dyDescent="0.3">
      <c r="A28" t="s">
        <v>232</v>
      </c>
      <c r="B28" s="74" t="b">
        <f>IF('06'!G4=100,TRUE,FALSE)</f>
        <v>1</v>
      </c>
    </row>
    <row r="29" spans="1:2" x14ac:dyDescent="0.3">
      <c r="A29" t="s">
        <v>256</v>
      </c>
      <c r="B29" s="74" t="b">
        <f>IF(COUNTIF('06'!C5:C47, "&gt;"&amp;'06'!C4)&gt;0, FALSE, TRUE)</f>
        <v>1</v>
      </c>
    </row>
    <row r="30" spans="1:2" x14ac:dyDescent="0.3">
      <c r="A30" t="s">
        <v>255</v>
      </c>
      <c r="B30" s="74" t="b">
        <f>IF(COUNTIF('06'!D5:D47, "&gt;"&amp;'06'!D4)&gt;0, FALSE, TRUE)</f>
        <v>1</v>
      </c>
    </row>
    <row r="31" spans="1:2" x14ac:dyDescent="0.3">
      <c r="A31" t="s">
        <v>257</v>
      </c>
      <c r="B31" s="74" t="b">
        <f>IF(COUNTIF('06'!E5:E47, "&gt;"&amp;'06'!E4)&gt;0, FALSE, TRUE)</f>
        <v>1</v>
      </c>
    </row>
    <row r="32" spans="1:2" x14ac:dyDescent="0.3">
      <c r="A32" t="s">
        <v>258</v>
      </c>
      <c r="B32" s="74" t="b">
        <f>IF(COUNTIF('06'!F5:F47, "&gt;"&amp;'06'!F4)&gt;0, FALSE, TRUE)</f>
        <v>1</v>
      </c>
    </row>
    <row r="33" spans="1:2" x14ac:dyDescent="0.3">
      <c r="A33" t="s">
        <v>237</v>
      </c>
      <c r="B33" s="74">
        <f>ROUND(COUNTIF('06'!C5:C15, "&gt;0")*100/B49,2)</f>
        <v>0</v>
      </c>
    </row>
    <row r="34" spans="1:2" x14ac:dyDescent="0.3">
      <c r="A34" t="s">
        <v>238</v>
      </c>
      <c r="B34" s="74">
        <f>ROUND(COUNTIF('06'!D5:D47, "&gt;0")*100/B49,2)</f>
        <v>0</v>
      </c>
    </row>
    <row r="35" spans="1:2" x14ac:dyDescent="0.3">
      <c r="A35" t="s">
        <v>239</v>
      </c>
      <c r="B35" s="74">
        <f>ROUND(COUNTIF('06'!E5:E47, "&gt;0")*100/B49,2)</f>
        <v>0</v>
      </c>
    </row>
    <row r="36" spans="1:2" x14ac:dyDescent="0.3">
      <c r="A36" t="s">
        <v>240</v>
      </c>
      <c r="B36" s="74">
        <f>ROUND(COUNTIF('06'!F5:F47, "&gt;0")*100/B49,2)</f>
        <v>0</v>
      </c>
    </row>
    <row r="37" spans="1:2" x14ac:dyDescent="0.3">
      <c r="A37" t="s">
        <v>253</v>
      </c>
      <c r="B37" s="74">
        <f>ROUND(SUM(B33:B36)/4,2)</f>
        <v>0</v>
      </c>
    </row>
    <row r="38" spans="1:2" x14ac:dyDescent="0.3">
      <c r="A38" t="s">
        <v>241</v>
      </c>
      <c r="B38" s="74" t="b">
        <f>IF(AND(B33&gt;50,B33&lt;=100),TRUE,FALSE)</f>
        <v>0</v>
      </c>
    </row>
    <row r="39" spans="1:2" x14ac:dyDescent="0.3">
      <c r="A39" t="s">
        <v>242</v>
      </c>
      <c r="B39" s="74" t="b">
        <f>IF(AND(B34&gt;50,B34&lt;=100),TRUE,FALSE)</f>
        <v>0</v>
      </c>
    </row>
    <row r="40" spans="1:2" x14ac:dyDescent="0.3">
      <c r="A40" t="s">
        <v>243</v>
      </c>
      <c r="B40" s="74" t="b">
        <f>IF(AND(B35&gt;50,B35&lt;=100),TRUE,FALSE)</f>
        <v>0</v>
      </c>
    </row>
    <row r="41" spans="1:2" x14ac:dyDescent="0.3">
      <c r="A41" t="s">
        <v>244</v>
      </c>
      <c r="B41" s="74" t="b">
        <f>IF(AND(B36&gt;50,B36&lt;=100),TRUE,FALSE)</f>
        <v>0</v>
      </c>
    </row>
    <row r="42" spans="1:2" x14ac:dyDescent="0.3">
      <c r="A42" t="s">
        <v>254</v>
      </c>
      <c r="B42" s="74" t="b">
        <f>IF(AND(B37&gt;50,B37&lt;=100),TRUE,FALSE)</f>
        <v>0</v>
      </c>
    </row>
    <row r="43" spans="1:2" x14ac:dyDescent="0.3">
      <c r="A43" t="s">
        <v>246</v>
      </c>
      <c r="B43" s="74">
        <f>ROUND(COUNTIF('07'!H5:H47, "&gt;0")*100/B49,2)</f>
        <v>0</v>
      </c>
    </row>
    <row r="44" spans="1:2" x14ac:dyDescent="0.3">
      <c r="A44" t="s">
        <v>247</v>
      </c>
      <c r="B44" s="74" t="b">
        <f>IF(AND(B43&gt;70,B43&lt;=100),TRUE,FALSE)</f>
        <v>0</v>
      </c>
    </row>
    <row r="45" spans="1:2" x14ac:dyDescent="0.3">
      <c r="A45" t="s">
        <v>245</v>
      </c>
      <c r="B45" s="74">
        <f>ROUND(COUNTIF('08'!K5:K47, "&gt;0")*100/B49,2)</f>
        <v>0</v>
      </c>
    </row>
    <row r="46" spans="1:2" x14ac:dyDescent="0.3">
      <c r="A46" t="s">
        <v>250</v>
      </c>
      <c r="B46" s="74" t="b">
        <f>IF(AND(B45&gt;70,B45&lt;=100),TRUE,FALSE)</f>
        <v>0</v>
      </c>
    </row>
    <row r="47" spans="1:2" x14ac:dyDescent="0.3">
      <c r="A47" t="s">
        <v>248</v>
      </c>
      <c r="B47" s="74">
        <f>ROUND(COUNTIF('09'!F5:F47, "&gt;0")*100/B49,2)</f>
        <v>0</v>
      </c>
    </row>
    <row r="48" spans="1:2" x14ac:dyDescent="0.3">
      <c r="A48" t="s">
        <v>249</v>
      </c>
      <c r="B48" s="74" t="b">
        <f>IF(AND(B47&gt;70,B47&lt;=100),TRUE,FALSE)</f>
        <v>0</v>
      </c>
    </row>
    <row r="49" spans="1:43" x14ac:dyDescent="0.3">
      <c r="A49" t="s">
        <v>228</v>
      </c>
      <c r="B49" s="74" cm="1">
        <f t="array" ref="B49">SUMPRODUCT(--(LEN(รายชื่อนักเรียน_real!A1:A1000)&gt;0))</f>
        <v>18</v>
      </c>
    </row>
    <row r="54" spans="1:43" x14ac:dyDescent="0.3">
      <c r="A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4BB48-7017-47F6-86EE-F042495E45BD}">
  <dimension ref="A1:C78"/>
  <sheetViews>
    <sheetView topLeftCell="A60" workbookViewId="0">
      <selection activeCell="A2" sqref="A2:C78"/>
    </sheetView>
  </sheetViews>
  <sheetFormatPr defaultRowHeight="14" x14ac:dyDescent="0.3"/>
  <sheetData>
    <row r="1" spans="1:3" ht="42" x14ac:dyDescent="0.3">
      <c r="A1" s="160" t="s">
        <v>112</v>
      </c>
      <c r="B1" s="160" t="s">
        <v>45</v>
      </c>
      <c r="C1" s="160" t="s">
        <v>113</v>
      </c>
    </row>
    <row r="2" spans="1:3" x14ac:dyDescent="0.3">
      <c r="A2" s="161" t="s">
        <v>115</v>
      </c>
      <c r="B2" s="161" t="s">
        <v>336</v>
      </c>
      <c r="C2" s="161" t="s">
        <v>337</v>
      </c>
    </row>
    <row r="3" spans="1:3" x14ac:dyDescent="0.3">
      <c r="A3" s="161" t="s">
        <v>115</v>
      </c>
      <c r="B3" s="161" t="s">
        <v>338</v>
      </c>
      <c r="C3" s="161" t="s">
        <v>339</v>
      </c>
    </row>
    <row r="4" spans="1:3" x14ac:dyDescent="0.3">
      <c r="A4" s="161" t="s">
        <v>115</v>
      </c>
      <c r="B4" s="161" t="s">
        <v>340</v>
      </c>
      <c r="C4" s="161" t="s">
        <v>341</v>
      </c>
    </row>
    <row r="5" spans="1:3" x14ac:dyDescent="0.3">
      <c r="A5" s="161" t="s">
        <v>115</v>
      </c>
      <c r="B5" s="161" t="s">
        <v>342</v>
      </c>
      <c r="C5" s="161" t="s">
        <v>343</v>
      </c>
    </row>
    <row r="6" spans="1:3" x14ac:dyDescent="0.3">
      <c r="A6" s="161" t="s">
        <v>115</v>
      </c>
      <c r="B6" s="161" t="s">
        <v>344</v>
      </c>
      <c r="C6" s="161" t="s">
        <v>345</v>
      </c>
    </row>
    <row r="7" spans="1:3" x14ac:dyDescent="0.3">
      <c r="A7" s="161" t="s">
        <v>115</v>
      </c>
      <c r="B7" s="161" t="s">
        <v>346</v>
      </c>
      <c r="C7" s="161" t="s">
        <v>347</v>
      </c>
    </row>
    <row r="8" spans="1:3" x14ac:dyDescent="0.3">
      <c r="A8" s="161" t="s">
        <v>115</v>
      </c>
      <c r="B8" s="161" t="s">
        <v>348</v>
      </c>
      <c r="C8" s="161" t="s">
        <v>349</v>
      </c>
    </row>
    <row r="9" spans="1:3" x14ac:dyDescent="0.3">
      <c r="A9" s="161" t="s">
        <v>115</v>
      </c>
      <c r="B9" s="161" t="s">
        <v>350</v>
      </c>
      <c r="C9" s="161" t="s">
        <v>351</v>
      </c>
    </row>
    <row r="10" spans="1:3" x14ac:dyDescent="0.3">
      <c r="A10" s="161" t="s">
        <v>115</v>
      </c>
      <c r="B10" s="161" t="s">
        <v>352</v>
      </c>
      <c r="C10" s="161" t="s">
        <v>353</v>
      </c>
    </row>
    <row r="11" spans="1:3" x14ac:dyDescent="0.3">
      <c r="A11" s="161" t="s">
        <v>115</v>
      </c>
      <c r="B11" s="161" t="s">
        <v>354</v>
      </c>
      <c r="C11" s="161" t="s">
        <v>355</v>
      </c>
    </row>
    <row r="12" spans="1:3" x14ac:dyDescent="0.3">
      <c r="A12" s="161" t="s">
        <v>115</v>
      </c>
      <c r="B12" s="161" t="s">
        <v>356</v>
      </c>
      <c r="C12" s="161" t="s">
        <v>357</v>
      </c>
    </row>
    <row r="13" spans="1:3" x14ac:dyDescent="0.3">
      <c r="A13" s="161" t="s">
        <v>115</v>
      </c>
      <c r="B13" s="161" t="s">
        <v>148</v>
      </c>
      <c r="C13" s="161" t="s">
        <v>358</v>
      </c>
    </row>
    <row r="14" spans="1:3" x14ac:dyDescent="0.3">
      <c r="A14" s="161" t="s">
        <v>115</v>
      </c>
      <c r="B14" s="161" t="s">
        <v>359</v>
      </c>
      <c r="C14" s="161" t="s">
        <v>360</v>
      </c>
    </row>
    <row r="15" spans="1:3" x14ac:dyDescent="0.3">
      <c r="A15" s="161" t="s">
        <v>115</v>
      </c>
      <c r="B15" s="161" t="s">
        <v>361</v>
      </c>
      <c r="C15" s="161" t="s">
        <v>362</v>
      </c>
    </row>
    <row r="16" spans="1:3" x14ac:dyDescent="0.3">
      <c r="A16" s="161" t="s">
        <v>115</v>
      </c>
      <c r="B16" s="161" t="s">
        <v>363</v>
      </c>
      <c r="C16" s="161" t="s">
        <v>364</v>
      </c>
    </row>
    <row r="17" spans="1:3" x14ac:dyDescent="0.3">
      <c r="A17" s="161" t="s">
        <v>115</v>
      </c>
      <c r="B17" s="161" t="s">
        <v>365</v>
      </c>
      <c r="C17" s="161" t="s">
        <v>366</v>
      </c>
    </row>
    <row r="18" spans="1:3" x14ac:dyDescent="0.3">
      <c r="A18" s="161" t="s">
        <v>115</v>
      </c>
      <c r="B18" s="161" t="s">
        <v>367</v>
      </c>
      <c r="C18" s="161" t="s">
        <v>368</v>
      </c>
    </row>
    <row r="19" spans="1:3" x14ac:dyDescent="0.3">
      <c r="A19" s="161" t="s">
        <v>118</v>
      </c>
      <c r="B19" s="161" t="s">
        <v>369</v>
      </c>
      <c r="C19" s="161" t="s">
        <v>370</v>
      </c>
    </row>
    <row r="20" spans="1:3" x14ac:dyDescent="0.3">
      <c r="A20" s="161" t="s">
        <v>118</v>
      </c>
      <c r="B20" s="161" t="s">
        <v>371</v>
      </c>
      <c r="C20" s="161" t="s">
        <v>372</v>
      </c>
    </row>
    <row r="21" spans="1:3" x14ac:dyDescent="0.3">
      <c r="A21" s="161" t="s">
        <v>118</v>
      </c>
      <c r="B21" s="161" t="s">
        <v>373</v>
      </c>
      <c r="C21" s="161" t="s">
        <v>374</v>
      </c>
    </row>
    <row r="22" spans="1:3" x14ac:dyDescent="0.3">
      <c r="A22" s="161" t="s">
        <v>118</v>
      </c>
      <c r="B22" s="161" t="s">
        <v>375</v>
      </c>
      <c r="C22" s="161" t="s">
        <v>275</v>
      </c>
    </row>
    <row r="23" spans="1:3" x14ac:dyDescent="0.3">
      <c r="A23" s="161" t="s">
        <v>118</v>
      </c>
      <c r="B23" s="161" t="s">
        <v>376</v>
      </c>
      <c r="C23" s="161" t="s">
        <v>377</v>
      </c>
    </row>
    <row r="24" spans="1:3" x14ac:dyDescent="0.3">
      <c r="A24" s="161" t="s">
        <v>118</v>
      </c>
      <c r="B24" s="161" t="s">
        <v>378</v>
      </c>
      <c r="C24" s="161" t="s">
        <v>379</v>
      </c>
    </row>
    <row r="25" spans="1:3" x14ac:dyDescent="0.3">
      <c r="A25" s="161" t="s">
        <v>118</v>
      </c>
      <c r="B25" s="161" t="s">
        <v>380</v>
      </c>
      <c r="C25" s="161" t="s">
        <v>381</v>
      </c>
    </row>
    <row r="26" spans="1:3" x14ac:dyDescent="0.3">
      <c r="A26" s="161" t="s">
        <v>118</v>
      </c>
      <c r="B26" s="161" t="s">
        <v>382</v>
      </c>
      <c r="C26" s="161" t="s">
        <v>383</v>
      </c>
    </row>
    <row r="27" spans="1:3" x14ac:dyDescent="0.3">
      <c r="A27" s="161" t="s">
        <v>118</v>
      </c>
      <c r="B27" s="161" t="s">
        <v>384</v>
      </c>
      <c r="C27" s="161" t="s">
        <v>385</v>
      </c>
    </row>
    <row r="28" spans="1:3" x14ac:dyDescent="0.3">
      <c r="A28" s="161" t="s">
        <v>118</v>
      </c>
      <c r="B28" s="161" t="s">
        <v>386</v>
      </c>
      <c r="C28" s="161" t="s">
        <v>290</v>
      </c>
    </row>
    <row r="29" spans="1:3" ht="28" x14ac:dyDescent="0.3">
      <c r="A29" s="161" t="s">
        <v>118</v>
      </c>
      <c r="B29" s="161" t="s">
        <v>387</v>
      </c>
      <c r="C29" s="161" t="s">
        <v>388</v>
      </c>
    </row>
    <row r="30" spans="1:3" x14ac:dyDescent="0.3">
      <c r="A30" s="161" t="s">
        <v>118</v>
      </c>
      <c r="B30" s="161" t="s">
        <v>389</v>
      </c>
      <c r="C30" s="161" t="s">
        <v>306</v>
      </c>
    </row>
    <row r="31" spans="1:3" x14ac:dyDescent="0.3">
      <c r="A31" s="161" t="s">
        <v>118</v>
      </c>
      <c r="B31" s="161" t="s">
        <v>390</v>
      </c>
      <c r="C31" s="161" t="s">
        <v>391</v>
      </c>
    </row>
    <row r="32" spans="1:3" x14ac:dyDescent="0.3">
      <c r="A32" s="161" t="s">
        <v>118</v>
      </c>
      <c r="B32" s="161" t="s">
        <v>392</v>
      </c>
      <c r="C32" s="161" t="s">
        <v>393</v>
      </c>
    </row>
    <row r="33" spans="1:3" x14ac:dyDescent="0.3">
      <c r="A33" s="161" t="s">
        <v>118</v>
      </c>
      <c r="B33" s="161" t="s">
        <v>394</v>
      </c>
      <c r="C33" s="161" t="s">
        <v>395</v>
      </c>
    </row>
    <row r="34" spans="1:3" x14ac:dyDescent="0.3">
      <c r="A34" s="161" t="s">
        <v>118</v>
      </c>
      <c r="B34" s="161" t="s">
        <v>396</v>
      </c>
      <c r="C34" s="161" t="s">
        <v>397</v>
      </c>
    </row>
    <row r="35" spans="1:3" ht="28" x14ac:dyDescent="0.3">
      <c r="A35" s="161" t="s">
        <v>118</v>
      </c>
      <c r="B35" s="161" t="s">
        <v>398</v>
      </c>
      <c r="C35" s="161" t="s">
        <v>399</v>
      </c>
    </row>
    <row r="36" spans="1:3" x14ac:dyDescent="0.3">
      <c r="A36" s="161" t="s">
        <v>118</v>
      </c>
      <c r="B36" s="161" t="s">
        <v>400</v>
      </c>
      <c r="C36" s="161" t="s">
        <v>401</v>
      </c>
    </row>
    <row r="37" spans="1:3" x14ac:dyDescent="0.3">
      <c r="A37" s="161" t="s">
        <v>118</v>
      </c>
      <c r="B37" s="161" t="s">
        <v>402</v>
      </c>
      <c r="C37" s="161" t="s">
        <v>403</v>
      </c>
    </row>
    <row r="38" spans="1:3" x14ac:dyDescent="0.3">
      <c r="A38" s="161" t="s">
        <v>118</v>
      </c>
      <c r="B38" s="161" t="s">
        <v>404</v>
      </c>
      <c r="C38" s="161" t="s">
        <v>405</v>
      </c>
    </row>
    <row r="39" spans="1:3" x14ac:dyDescent="0.3">
      <c r="A39" s="161" t="s">
        <v>150</v>
      </c>
      <c r="B39" s="161" t="s">
        <v>297</v>
      </c>
      <c r="C39" s="161" t="s">
        <v>298</v>
      </c>
    </row>
    <row r="40" spans="1:3" x14ac:dyDescent="0.3">
      <c r="A40" s="161" t="s">
        <v>150</v>
      </c>
      <c r="B40" s="161" t="s">
        <v>299</v>
      </c>
      <c r="C40" s="161" t="s">
        <v>300</v>
      </c>
    </row>
    <row r="41" spans="1:3" x14ac:dyDescent="0.3">
      <c r="A41" s="161" t="s">
        <v>150</v>
      </c>
      <c r="B41" s="161" t="s">
        <v>301</v>
      </c>
      <c r="C41" s="161" t="s">
        <v>302</v>
      </c>
    </row>
    <row r="42" spans="1:3" x14ac:dyDescent="0.3">
      <c r="A42" s="161" t="s">
        <v>150</v>
      </c>
      <c r="B42" s="161" t="s">
        <v>303</v>
      </c>
      <c r="C42" s="161" t="s">
        <v>304</v>
      </c>
    </row>
    <row r="43" spans="1:3" x14ac:dyDescent="0.3">
      <c r="A43" s="161" t="s">
        <v>150</v>
      </c>
      <c r="B43" s="161" t="s">
        <v>305</v>
      </c>
      <c r="C43" s="161" t="s">
        <v>306</v>
      </c>
    </row>
    <row r="44" spans="1:3" x14ac:dyDescent="0.3">
      <c r="A44" s="161" t="s">
        <v>150</v>
      </c>
      <c r="B44" s="161" t="s">
        <v>307</v>
      </c>
      <c r="C44" s="161" t="s">
        <v>308</v>
      </c>
    </row>
    <row r="45" spans="1:3" x14ac:dyDescent="0.3">
      <c r="A45" s="161" t="s">
        <v>150</v>
      </c>
      <c r="B45" s="161" t="s">
        <v>309</v>
      </c>
      <c r="C45" s="161" t="s">
        <v>310</v>
      </c>
    </row>
    <row r="46" spans="1:3" x14ac:dyDescent="0.3">
      <c r="A46" s="161" t="s">
        <v>150</v>
      </c>
      <c r="B46" s="161" t="s">
        <v>311</v>
      </c>
      <c r="C46" s="161" t="s">
        <v>312</v>
      </c>
    </row>
    <row r="47" spans="1:3" x14ac:dyDescent="0.3">
      <c r="A47" s="161" t="s">
        <v>150</v>
      </c>
      <c r="B47" s="161" t="s">
        <v>313</v>
      </c>
      <c r="C47" s="161" t="s">
        <v>314</v>
      </c>
    </row>
    <row r="48" spans="1:3" x14ac:dyDescent="0.3">
      <c r="A48" s="161" t="s">
        <v>150</v>
      </c>
      <c r="B48" s="161" t="s">
        <v>315</v>
      </c>
      <c r="C48" s="161" t="s">
        <v>316</v>
      </c>
    </row>
    <row r="49" spans="1:3" x14ac:dyDescent="0.3">
      <c r="A49" s="161" t="s">
        <v>150</v>
      </c>
      <c r="B49" s="161" t="s">
        <v>317</v>
      </c>
      <c r="C49" s="161" t="s">
        <v>318</v>
      </c>
    </row>
    <row r="50" spans="1:3" x14ac:dyDescent="0.3">
      <c r="A50" s="161" t="s">
        <v>150</v>
      </c>
      <c r="B50" s="161" t="s">
        <v>319</v>
      </c>
      <c r="C50" s="161" t="s">
        <v>320</v>
      </c>
    </row>
    <row r="51" spans="1:3" x14ac:dyDescent="0.3">
      <c r="A51" s="161" t="s">
        <v>150</v>
      </c>
      <c r="B51" s="161" t="s">
        <v>321</v>
      </c>
      <c r="C51" s="161" t="s">
        <v>322</v>
      </c>
    </row>
    <row r="52" spans="1:3" x14ac:dyDescent="0.3">
      <c r="A52" s="161" t="s">
        <v>150</v>
      </c>
      <c r="B52" s="161" t="s">
        <v>323</v>
      </c>
      <c r="C52" s="161" t="s">
        <v>324</v>
      </c>
    </row>
    <row r="53" spans="1:3" x14ac:dyDescent="0.3">
      <c r="A53" s="161" t="s">
        <v>150</v>
      </c>
      <c r="B53" s="161" t="s">
        <v>325</v>
      </c>
      <c r="C53" s="161" t="s">
        <v>326</v>
      </c>
    </row>
    <row r="54" spans="1:3" x14ac:dyDescent="0.3">
      <c r="A54" s="161" t="s">
        <v>150</v>
      </c>
      <c r="B54" s="161" t="s">
        <v>134</v>
      </c>
      <c r="C54" s="161" t="s">
        <v>327</v>
      </c>
    </row>
    <row r="55" spans="1:3" ht="28" x14ac:dyDescent="0.3">
      <c r="A55" s="161" t="s">
        <v>150</v>
      </c>
      <c r="B55" s="161" t="s">
        <v>328</v>
      </c>
      <c r="C55" s="161" t="s">
        <v>329</v>
      </c>
    </row>
    <row r="56" spans="1:3" x14ac:dyDescent="0.3">
      <c r="A56" s="161" t="s">
        <v>150</v>
      </c>
      <c r="B56" s="161" t="s">
        <v>330</v>
      </c>
      <c r="C56" s="161" t="s">
        <v>331</v>
      </c>
    </row>
    <row r="57" spans="1:3" ht="28" x14ac:dyDescent="0.3">
      <c r="A57" s="161" t="s">
        <v>150</v>
      </c>
      <c r="B57" s="161" t="s">
        <v>332</v>
      </c>
      <c r="C57" s="161" t="s">
        <v>333</v>
      </c>
    </row>
    <row r="58" spans="1:3" x14ac:dyDescent="0.3">
      <c r="A58" s="161" t="s">
        <v>150</v>
      </c>
      <c r="B58" s="161" t="s">
        <v>334</v>
      </c>
      <c r="C58" s="161" t="s">
        <v>335</v>
      </c>
    </row>
    <row r="59" spans="1:3" x14ac:dyDescent="0.3">
      <c r="A59" s="161" t="s">
        <v>137</v>
      </c>
      <c r="B59" s="161" t="s">
        <v>259</v>
      </c>
      <c r="C59" s="161" t="s">
        <v>260</v>
      </c>
    </row>
    <row r="60" spans="1:3" ht="28" x14ac:dyDescent="0.3">
      <c r="A60" s="161" t="s">
        <v>137</v>
      </c>
      <c r="B60" s="161" t="s">
        <v>261</v>
      </c>
      <c r="C60" s="161" t="s">
        <v>262</v>
      </c>
    </row>
    <row r="61" spans="1:3" x14ac:dyDescent="0.3">
      <c r="A61" s="161" t="s">
        <v>137</v>
      </c>
      <c r="B61" s="161" t="s">
        <v>263</v>
      </c>
      <c r="C61" s="161" t="s">
        <v>264</v>
      </c>
    </row>
    <row r="62" spans="1:3" x14ac:dyDescent="0.3">
      <c r="A62" s="161" t="s">
        <v>137</v>
      </c>
      <c r="B62" s="161" t="s">
        <v>265</v>
      </c>
      <c r="C62" s="161" t="s">
        <v>266</v>
      </c>
    </row>
    <row r="63" spans="1:3" x14ac:dyDescent="0.3">
      <c r="A63" s="161" t="s">
        <v>137</v>
      </c>
      <c r="B63" s="161" t="s">
        <v>267</v>
      </c>
      <c r="C63" s="161" t="s">
        <v>268</v>
      </c>
    </row>
    <row r="64" spans="1:3" x14ac:dyDescent="0.3">
      <c r="A64" s="161" t="s">
        <v>137</v>
      </c>
      <c r="B64" s="161" t="s">
        <v>269</v>
      </c>
      <c r="C64" s="161" t="s">
        <v>270</v>
      </c>
    </row>
    <row r="65" spans="1:3" ht="28" x14ac:dyDescent="0.3">
      <c r="A65" s="161" t="s">
        <v>137</v>
      </c>
      <c r="B65" s="161" t="s">
        <v>271</v>
      </c>
      <c r="C65" s="161" t="s">
        <v>272</v>
      </c>
    </row>
    <row r="66" spans="1:3" x14ac:dyDescent="0.3">
      <c r="A66" s="161" t="s">
        <v>137</v>
      </c>
      <c r="B66" s="161" t="s">
        <v>117</v>
      </c>
      <c r="C66" s="161" t="s">
        <v>273</v>
      </c>
    </row>
    <row r="67" spans="1:3" x14ac:dyDescent="0.3">
      <c r="A67" s="161" t="s">
        <v>137</v>
      </c>
      <c r="B67" s="161" t="s">
        <v>274</v>
      </c>
      <c r="C67" s="161" t="s">
        <v>275</v>
      </c>
    </row>
    <row r="68" spans="1:3" x14ac:dyDescent="0.3">
      <c r="A68" s="161" t="s">
        <v>137</v>
      </c>
      <c r="B68" s="161" t="s">
        <v>276</v>
      </c>
      <c r="C68" s="161" t="s">
        <v>277</v>
      </c>
    </row>
    <row r="69" spans="1:3" x14ac:dyDescent="0.3">
      <c r="A69" s="161" t="s">
        <v>137</v>
      </c>
      <c r="B69" s="161" t="s">
        <v>278</v>
      </c>
      <c r="C69" s="161" t="s">
        <v>279</v>
      </c>
    </row>
    <row r="70" spans="1:3" x14ac:dyDescent="0.3">
      <c r="A70" s="161" t="s">
        <v>137</v>
      </c>
      <c r="B70" s="161" t="s">
        <v>280</v>
      </c>
      <c r="C70" s="161" t="s">
        <v>281</v>
      </c>
    </row>
    <row r="71" spans="1:3" x14ac:dyDescent="0.3">
      <c r="A71" s="161" t="s">
        <v>137</v>
      </c>
      <c r="B71" s="161" t="s">
        <v>282</v>
      </c>
      <c r="C71" s="161" t="s">
        <v>283</v>
      </c>
    </row>
    <row r="72" spans="1:3" x14ac:dyDescent="0.3">
      <c r="A72" s="161" t="s">
        <v>137</v>
      </c>
      <c r="B72" s="161" t="s">
        <v>284</v>
      </c>
      <c r="C72" s="161" t="s">
        <v>285</v>
      </c>
    </row>
    <row r="73" spans="1:3" x14ac:dyDescent="0.3">
      <c r="A73" s="161" t="s">
        <v>137</v>
      </c>
      <c r="B73" s="161" t="s">
        <v>116</v>
      </c>
      <c r="C73" s="161" t="s">
        <v>286</v>
      </c>
    </row>
    <row r="74" spans="1:3" x14ac:dyDescent="0.3">
      <c r="A74" s="161" t="s">
        <v>137</v>
      </c>
      <c r="B74" s="161" t="s">
        <v>287</v>
      </c>
      <c r="C74" s="161" t="s">
        <v>288</v>
      </c>
    </row>
    <row r="75" spans="1:3" x14ac:dyDescent="0.3">
      <c r="A75" s="161" t="s">
        <v>137</v>
      </c>
      <c r="B75" s="161" t="s">
        <v>289</v>
      </c>
      <c r="C75" s="161" t="s">
        <v>290</v>
      </c>
    </row>
    <row r="76" spans="1:3" x14ac:dyDescent="0.3">
      <c r="A76" s="161" t="s">
        <v>137</v>
      </c>
      <c r="B76" s="161" t="s">
        <v>291</v>
      </c>
      <c r="C76" s="161" t="s">
        <v>292</v>
      </c>
    </row>
    <row r="77" spans="1:3" x14ac:dyDescent="0.3">
      <c r="A77" s="161" t="s">
        <v>137</v>
      </c>
      <c r="B77" s="161" t="s">
        <v>293</v>
      </c>
      <c r="C77" s="161" t="s">
        <v>294</v>
      </c>
    </row>
    <row r="78" spans="1:3" x14ac:dyDescent="0.3">
      <c r="A78" s="161" t="s">
        <v>137</v>
      </c>
      <c r="B78" s="161" t="s">
        <v>295</v>
      </c>
      <c r="C78" s="161" t="s">
        <v>296</v>
      </c>
    </row>
  </sheetData>
  <sortState xmlns:xlrd2="http://schemas.microsoft.com/office/spreadsheetml/2017/richdata2" ref="A2:C78">
    <sortCondition ref="A2:A7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F6"/>
  <sheetViews>
    <sheetView zoomScale="115" zoomScaleNormal="115" zoomScalePageLayoutView="115" workbookViewId="0">
      <selection activeCell="I12" sqref="I12"/>
    </sheetView>
  </sheetViews>
  <sheetFormatPr defaultColWidth="9.08203125" defaultRowHeight="21" x14ac:dyDescent="0.3"/>
  <cols>
    <col min="1" max="1" width="7.08203125" style="17" customWidth="1"/>
    <col min="2" max="2" width="10.4140625" style="17" customWidth="1"/>
    <col min="3" max="14" width="5" style="17" customWidth="1"/>
    <col min="15" max="16" width="4.33203125" style="17" customWidth="1"/>
    <col min="17" max="16384" width="9.08203125" style="17"/>
  </cols>
  <sheetData>
    <row r="1" spans="1:32" x14ac:dyDescent="0.3">
      <c r="A1" s="127" t="str">
        <f>"รหัสวิชา "&amp;ปก!N11&amp;" ชั้นมัธยมศึกษาปีที่ "&amp;ปก!C10&amp;" ห้องที่ "&amp;ปก!F10&amp;" ปีการศึกษา "&amp;ปก!N10&amp;" ภาคเรียนที่ "&amp;ปก!J10</f>
        <v>รหัสวิชา ว21102 ชั้นมัธยมศึกษาปีที่ ม.1 ห้องที่ 1 ปีการศึกษา 2568 ภาคเรียนที่ 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</row>
    <row r="2" spans="1:32" ht="15" customHeight="1" x14ac:dyDescent="0.3">
      <c r="A2" s="24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</row>
    <row r="3" spans="1:32" ht="15" customHeight="1" x14ac:dyDescent="0.3">
      <c r="E3" s="128" t="s">
        <v>43</v>
      </c>
      <c r="F3" s="128"/>
      <c r="G3" s="128"/>
      <c r="H3" s="128"/>
      <c r="I3" s="128"/>
      <c r="J3" s="128"/>
      <c r="K3" s="128"/>
      <c r="L3" s="128"/>
    </row>
    <row r="4" spans="1:32" ht="15" customHeight="1" x14ac:dyDescent="0.3"/>
    <row r="5" spans="1:32" ht="15" customHeight="1" x14ac:dyDescent="0.3"/>
    <row r="6" spans="1:32" ht="15" customHeight="1" x14ac:dyDescent="0.3">
      <c r="A6" s="24"/>
    </row>
  </sheetData>
  <mergeCells count="2">
    <mergeCell ref="A1:P1"/>
    <mergeCell ref="E3:L3"/>
  </mergeCells>
  <pageMargins left="0.78740157480314965" right="0.11811023622047245" top="0.55118110236220474" bottom="0.35433070866141736" header="0.31496062992125984" footer="0.31496062992125984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34"/>
  <sheetViews>
    <sheetView zoomScaleNormal="100" zoomScalePageLayoutView="130" workbookViewId="0">
      <selection activeCell="K8" sqref="K8"/>
    </sheetView>
  </sheetViews>
  <sheetFormatPr defaultColWidth="9" defaultRowHeight="21" x14ac:dyDescent="0.7"/>
  <cols>
    <col min="1" max="1" width="5.75" style="19" customWidth="1"/>
    <col min="2" max="2" width="4.4140625" style="19" customWidth="1"/>
    <col min="3" max="3" width="48" style="33" customWidth="1"/>
    <col min="4" max="9" width="4.58203125" style="19" customWidth="1"/>
    <col min="10" max="16384" width="9" style="33"/>
  </cols>
  <sheetData>
    <row r="1" spans="1:18" x14ac:dyDescent="0.7">
      <c r="A1" s="129" t="str">
        <f>"รหัสวิชา "&amp;ปก!N11&amp;" ชั้นมัธยมศึกษาปีที่ "&amp;ปก!C10&amp;" ห้องที่ "&amp;ปก!F10&amp;" ปีการศึกษา "&amp;ปก!N10&amp;" ภาคเรียนที่ "&amp;ปก!J10</f>
        <v>รหัสวิชา ว21102 ชั้นมัธยมศึกษาปีที่ ม.1 ห้องที่ 1 ปีการศึกษา 2568 ภาคเรียนที่ 1</v>
      </c>
      <c r="B1" s="129"/>
      <c r="C1" s="129"/>
      <c r="D1" s="129"/>
      <c r="E1" s="129"/>
      <c r="F1" s="129"/>
      <c r="G1" s="129"/>
      <c r="H1" s="129"/>
      <c r="I1" s="129"/>
    </row>
    <row r="2" spans="1:18" ht="20.25" customHeight="1" x14ac:dyDescent="0.7"/>
    <row r="3" spans="1:18" ht="20.25" customHeight="1" x14ac:dyDescent="0.7">
      <c r="A3" s="131" t="s">
        <v>77</v>
      </c>
      <c r="B3" s="130" t="s">
        <v>78</v>
      </c>
      <c r="C3" s="131" t="s">
        <v>79</v>
      </c>
      <c r="D3" s="130" t="s">
        <v>80</v>
      </c>
      <c r="E3" s="130"/>
      <c r="F3" s="130"/>
      <c r="G3" s="132" t="s">
        <v>81</v>
      </c>
      <c r="H3" s="132" t="s">
        <v>82</v>
      </c>
      <c r="I3" s="132" t="s">
        <v>54</v>
      </c>
    </row>
    <row r="4" spans="1:18" ht="60" customHeight="1" x14ac:dyDescent="0.7">
      <c r="A4" s="131"/>
      <c r="B4" s="130"/>
      <c r="C4" s="131"/>
      <c r="D4" s="9" t="s">
        <v>83</v>
      </c>
      <c r="E4" s="9" t="s">
        <v>84</v>
      </c>
      <c r="F4" s="9" t="s">
        <v>85</v>
      </c>
      <c r="G4" s="132"/>
      <c r="H4" s="132"/>
      <c r="I4" s="132"/>
    </row>
    <row r="5" spans="1:18" ht="17.149999999999999" customHeight="1" x14ac:dyDescent="0.7">
      <c r="A5" s="23"/>
      <c r="B5" s="14"/>
      <c r="C5" s="36"/>
      <c r="D5" s="14"/>
      <c r="E5" s="14"/>
      <c r="F5" s="14"/>
      <c r="G5" s="14"/>
      <c r="H5" s="14"/>
      <c r="I5" s="9" t="str">
        <f>IF(SUM(D5:H5)=0, "", SUM(D5:H5))</f>
        <v/>
      </c>
      <c r="J5" s="17"/>
      <c r="K5" s="17"/>
      <c r="L5" s="17"/>
      <c r="M5" s="17"/>
      <c r="N5" s="17"/>
      <c r="O5" s="17"/>
      <c r="P5" s="17"/>
      <c r="Q5" s="17"/>
      <c r="R5" s="17"/>
    </row>
    <row r="6" spans="1:18" ht="17.149999999999999" customHeight="1" x14ac:dyDescent="0.7">
      <c r="A6" s="14"/>
      <c r="B6" s="14"/>
      <c r="C6" s="36"/>
      <c r="D6" s="14"/>
      <c r="E6" s="14"/>
      <c r="F6" s="14"/>
      <c r="G6" s="14"/>
      <c r="H6" s="14"/>
      <c r="I6" s="9" t="str">
        <f t="shared" ref="I6:I33" si="0">IF(SUM(D6:H6)=0, "", SUM(D6:H6))</f>
        <v/>
      </c>
      <c r="J6" s="17"/>
      <c r="K6" s="17"/>
      <c r="L6" s="17"/>
      <c r="M6" s="17"/>
      <c r="N6" s="17"/>
      <c r="O6" s="17"/>
      <c r="P6" s="17"/>
      <c r="Q6" s="17"/>
      <c r="R6" s="17"/>
    </row>
    <row r="7" spans="1:18" ht="17.149999999999999" customHeight="1" x14ac:dyDescent="0.7">
      <c r="A7" s="14"/>
      <c r="B7" s="14"/>
      <c r="C7" s="36"/>
      <c r="D7" s="14"/>
      <c r="E7" s="14"/>
      <c r="F7" s="14"/>
      <c r="G7" s="14"/>
      <c r="H7" s="14"/>
      <c r="I7" s="9" t="str">
        <f t="shared" si="0"/>
        <v/>
      </c>
      <c r="J7" s="17"/>
      <c r="K7" s="17"/>
      <c r="L7" s="17"/>
      <c r="M7" s="17"/>
      <c r="N7" s="17"/>
      <c r="O7" s="17"/>
      <c r="P7" s="17"/>
      <c r="Q7" s="17"/>
      <c r="R7" s="17"/>
    </row>
    <row r="8" spans="1:18" s="34" customFormat="1" ht="17.149999999999999" customHeight="1" x14ac:dyDescent="0.7">
      <c r="A8" s="23"/>
      <c r="B8" s="14"/>
      <c r="C8" s="36"/>
      <c r="D8" s="14"/>
      <c r="E8" s="14"/>
      <c r="F8" s="14"/>
      <c r="G8" s="14"/>
      <c r="H8" s="14"/>
      <c r="I8" s="9" t="str">
        <f t="shared" si="0"/>
        <v/>
      </c>
      <c r="J8" s="17"/>
      <c r="K8" s="17"/>
      <c r="L8" s="17"/>
      <c r="M8" s="17"/>
      <c r="N8" s="17"/>
      <c r="O8" s="17"/>
      <c r="P8" s="17"/>
      <c r="Q8" s="17"/>
      <c r="R8" s="17"/>
    </row>
    <row r="9" spans="1:18" ht="17.149999999999999" customHeight="1" x14ac:dyDescent="0.7">
      <c r="A9" s="14"/>
      <c r="B9" s="14"/>
      <c r="C9" s="36"/>
      <c r="D9" s="14"/>
      <c r="E9" s="14"/>
      <c r="F9" s="14"/>
      <c r="G9" s="14"/>
      <c r="H9" s="14"/>
      <c r="I9" s="9" t="str">
        <f t="shared" si="0"/>
        <v/>
      </c>
      <c r="J9" s="17"/>
      <c r="K9" s="17"/>
      <c r="L9" s="17"/>
      <c r="M9" s="17"/>
      <c r="N9" s="17"/>
      <c r="O9" s="17"/>
      <c r="P9" s="17"/>
      <c r="Q9" s="17"/>
      <c r="R9" s="17"/>
    </row>
    <row r="10" spans="1:18" ht="17.149999999999999" customHeight="1" x14ac:dyDescent="0.7">
      <c r="A10" s="14"/>
      <c r="B10" s="14"/>
      <c r="C10" s="37"/>
      <c r="D10" s="23"/>
      <c r="E10" s="23"/>
      <c r="F10" s="23"/>
      <c r="G10" s="23"/>
      <c r="H10" s="23"/>
      <c r="I10" s="9" t="str">
        <f t="shared" si="0"/>
        <v/>
      </c>
      <c r="J10" s="35"/>
      <c r="K10" s="35"/>
      <c r="L10" s="35"/>
      <c r="M10" s="35"/>
      <c r="N10" s="35"/>
      <c r="O10" s="35"/>
      <c r="P10" s="35"/>
      <c r="Q10" s="35"/>
      <c r="R10" s="35"/>
    </row>
    <row r="11" spans="1:18" ht="17.149999999999999" customHeight="1" x14ac:dyDescent="0.7">
      <c r="A11" s="14"/>
      <c r="B11" s="14"/>
      <c r="C11" s="36"/>
      <c r="D11" s="14"/>
      <c r="E11" s="14"/>
      <c r="F11" s="14"/>
      <c r="G11" s="14"/>
      <c r="H11" s="14"/>
      <c r="I11" s="9" t="str">
        <f t="shared" si="0"/>
        <v/>
      </c>
      <c r="J11" s="17"/>
      <c r="K11" s="17"/>
      <c r="L11" s="17"/>
      <c r="M11" s="17"/>
      <c r="N11" s="17"/>
      <c r="O11" s="17"/>
      <c r="P11" s="17"/>
      <c r="Q11" s="17"/>
      <c r="R11" s="17"/>
    </row>
    <row r="12" spans="1:18" ht="17.149999999999999" customHeight="1" x14ac:dyDescent="0.7">
      <c r="A12" s="14"/>
      <c r="B12" s="14"/>
      <c r="C12" s="38"/>
      <c r="D12" s="23"/>
      <c r="E12" s="23"/>
      <c r="F12" s="23"/>
      <c r="G12" s="23"/>
      <c r="H12" s="23"/>
      <c r="I12" s="9" t="str">
        <f t="shared" si="0"/>
        <v/>
      </c>
      <c r="J12" s="35"/>
      <c r="K12" s="35"/>
      <c r="L12" s="35"/>
      <c r="M12" s="35"/>
      <c r="N12" s="35"/>
      <c r="O12" s="35"/>
      <c r="P12" s="35"/>
      <c r="Q12" s="35"/>
      <c r="R12" s="35"/>
    </row>
    <row r="13" spans="1:18" ht="17.149999999999999" customHeight="1" x14ac:dyDescent="0.7">
      <c r="A13" s="14"/>
      <c r="B13" s="14"/>
      <c r="C13" s="38"/>
      <c r="D13" s="23"/>
      <c r="E13" s="23"/>
      <c r="F13" s="23"/>
      <c r="G13" s="14"/>
      <c r="H13" s="23"/>
      <c r="I13" s="9" t="str">
        <f t="shared" si="0"/>
        <v/>
      </c>
      <c r="J13" s="35"/>
      <c r="K13" s="35"/>
      <c r="L13" s="35"/>
      <c r="M13" s="35"/>
      <c r="N13" s="35"/>
      <c r="O13" s="35"/>
      <c r="P13" s="35"/>
      <c r="Q13" s="35"/>
      <c r="R13" s="35"/>
    </row>
    <row r="14" spans="1:18" ht="17.149999999999999" customHeight="1" x14ac:dyDescent="0.7">
      <c r="A14" s="14"/>
      <c r="B14" s="14"/>
      <c r="C14" s="38"/>
      <c r="D14" s="23"/>
      <c r="E14" s="23"/>
      <c r="F14" s="23"/>
      <c r="G14" s="14"/>
      <c r="H14" s="23"/>
      <c r="I14" s="9" t="str">
        <f t="shared" si="0"/>
        <v/>
      </c>
      <c r="J14" s="35"/>
      <c r="K14" s="35"/>
      <c r="L14" s="35"/>
      <c r="M14" s="35"/>
      <c r="N14" s="35"/>
      <c r="O14" s="35"/>
      <c r="P14" s="35"/>
      <c r="Q14" s="35"/>
      <c r="R14" s="35"/>
    </row>
    <row r="15" spans="1:18" ht="17.149999999999999" customHeight="1" x14ac:dyDescent="0.7">
      <c r="A15" s="14"/>
      <c r="B15" s="14"/>
      <c r="C15" s="38"/>
      <c r="D15" s="23"/>
      <c r="E15" s="23"/>
      <c r="F15" s="23"/>
      <c r="G15" s="14"/>
      <c r="H15" s="23"/>
      <c r="I15" s="9" t="str">
        <f t="shared" si="0"/>
        <v/>
      </c>
      <c r="J15" s="35"/>
      <c r="K15" s="35"/>
      <c r="L15" s="35"/>
      <c r="M15" s="35"/>
      <c r="N15" s="35"/>
      <c r="O15" s="35"/>
      <c r="P15" s="35"/>
      <c r="Q15" s="35"/>
      <c r="R15" s="35"/>
    </row>
    <row r="16" spans="1:18" ht="17.149999999999999" customHeight="1" x14ac:dyDescent="0.7">
      <c r="A16" s="14"/>
      <c r="B16" s="23"/>
      <c r="C16" s="38"/>
      <c r="D16" s="14"/>
      <c r="E16" s="14"/>
      <c r="F16" s="14"/>
      <c r="G16" s="14"/>
      <c r="H16" s="14"/>
      <c r="I16" s="9" t="str">
        <f t="shared" si="0"/>
        <v/>
      </c>
      <c r="J16" s="17"/>
      <c r="K16" s="17"/>
      <c r="L16" s="17"/>
      <c r="M16" s="17"/>
      <c r="N16" s="17"/>
      <c r="O16" s="17"/>
      <c r="P16" s="17"/>
      <c r="Q16" s="17"/>
      <c r="R16" s="17"/>
    </row>
    <row r="17" spans="1:18" ht="17.149999999999999" customHeight="1" x14ac:dyDescent="0.7">
      <c r="A17" s="14"/>
      <c r="B17" s="14"/>
      <c r="C17" s="38"/>
      <c r="D17" s="23"/>
      <c r="E17" s="23"/>
      <c r="F17" s="23"/>
      <c r="G17" s="14"/>
      <c r="H17" s="23"/>
      <c r="I17" s="9" t="str">
        <f t="shared" si="0"/>
        <v/>
      </c>
      <c r="J17" s="35"/>
      <c r="K17" s="35"/>
      <c r="L17" s="35"/>
      <c r="M17" s="35"/>
      <c r="N17" s="35"/>
      <c r="O17" s="35"/>
      <c r="P17" s="35"/>
      <c r="Q17" s="35"/>
      <c r="R17" s="35"/>
    </row>
    <row r="18" spans="1:18" ht="17.149999999999999" customHeight="1" x14ac:dyDescent="0.7">
      <c r="A18" s="14"/>
      <c r="B18" s="23"/>
      <c r="C18" s="38"/>
      <c r="D18" s="14"/>
      <c r="E18" s="14"/>
      <c r="F18" s="14"/>
      <c r="G18" s="14"/>
      <c r="H18" s="14"/>
      <c r="I18" s="9" t="str">
        <f t="shared" si="0"/>
        <v/>
      </c>
      <c r="J18" s="17"/>
      <c r="K18" s="17"/>
      <c r="L18" s="17"/>
      <c r="M18" s="17"/>
      <c r="N18" s="17"/>
      <c r="O18" s="17"/>
      <c r="P18" s="17"/>
      <c r="Q18" s="17"/>
      <c r="R18" s="17"/>
    </row>
    <row r="19" spans="1:18" ht="17.149999999999999" customHeight="1" x14ac:dyDescent="0.7">
      <c r="A19" s="14"/>
      <c r="B19" s="23"/>
      <c r="C19" s="38"/>
      <c r="D19" s="14"/>
      <c r="E19" s="14"/>
      <c r="F19" s="14"/>
      <c r="G19" s="14"/>
      <c r="H19" s="14"/>
      <c r="I19" s="9"/>
      <c r="J19" s="17"/>
      <c r="K19" s="17"/>
      <c r="L19" s="17"/>
      <c r="M19" s="17"/>
      <c r="N19" s="17"/>
      <c r="O19" s="17"/>
      <c r="P19" s="17"/>
      <c r="Q19" s="17"/>
      <c r="R19" s="17"/>
    </row>
    <row r="20" spans="1:18" ht="17.149999999999999" customHeight="1" x14ac:dyDescent="0.7">
      <c r="A20" s="14"/>
      <c r="B20" s="23"/>
      <c r="C20" s="38"/>
      <c r="D20" s="14"/>
      <c r="E20" s="14"/>
      <c r="F20" s="14"/>
      <c r="G20" s="14"/>
      <c r="H20" s="14"/>
      <c r="I20" s="9"/>
      <c r="J20" s="17"/>
      <c r="K20" s="17"/>
      <c r="L20" s="17"/>
      <c r="M20" s="17"/>
      <c r="N20" s="17"/>
      <c r="O20" s="17"/>
      <c r="P20" s="17"/>
      <c r="Q20" s="17"/>
      <c r="R20" s="17"/>
    </row>
    <row r="21" spans="1:18" ht="17.149999999999999" customHeight="1" x14ac:dyDescent="0.7">
      <c r="A21" s="14"/>
      <c r="B21" s="23"/>
      <c r="C21" s="38"/>
      <c r="D21" s="14"/>
      <c r="E21" s="14"/>
      <c r="F21" s="14"/>
      <c r="G21" s="14"/>
      <c r="H21" s="14"/>
      <c r="I21" s="9"/>
      <c r="J21" s="17"/>
      <c r="K21" s="17"/>
      <c r="L21" s="17"/>
      <c r="M21" s="17"/>
      <c r="N21" s="17"/>
      <c r="O21" s="17"/>
      <c r="P21" s="17"/>
      <c r="Q21" s="17"/>
      <c r="R21" s="17"/>
    </row>
    <row r="22" spans="1:18" ht="17.149999999999999" customHeight="1" x14ac:dyDescent="0.7">
      <c r="A22" s="14"/>
      <c r="B22" s="23"/>
      <c r="C22" s="38"/>
      <c r="D22" s="14"/>
      <c r="E22" s="14"/>
      <c r="F22" s="14"/>
      <c r="G22" s="14"/>
      <c r="H22" s="14"/>
      <c r="I22" s="9"/>
      <c r="J22" s="17"/>
      <c r="K22" s="17"/>
      <c r="L22" s="17"/>
      <c r="M22" s="17"/>
      <c r="N22" s="17"/>
      <c r="O22" s="17"/>
      <c r="P22" s="17"/>
      <c r="Q22" s="17"/>
      <c r="R22" s="17"/>
    </row>
    <row r="23" spans="1:18" ht="17.149999999999999" customHeight="1" x14ac:dyDescent="0.7">
      <c r="A23" s="14"/>
      <c r="B23" s="23"/>
      <c r="C23" s="38"/>
      <c r="D23" s="14"/>
      <c r="E23" s="14"/>
      <c r="F23" s="14"/>
      <c r="G23" s="14"/>
      <c r="H23" s="14"/>
      <c r="I23" s="9"/>
      <c r="J23" s="17"/>
      <c r="K23" s="17"/>
      <c r="L23" s="17"/>
      <c r="M23" s="17"/>
      <c r="N23" s="17"/>
      <c r="O23" s="17"/>
      <c r="P23" s="17"/>
      <c r="Q23" s="17"/>
      <c r="R23" s="17"/>
    </row>
    <row r="24" spans="1:18" ht="17.149999999999999" customHeight="1" x14ac:dyDescent="0.7">
      <c r="A24" s="14"/>
      <c r="B24" s="23"/>
      <c r="C24" s="38"/>
      <c r="D24" s="14"/>
      <c r="E24" s="14"/>
      <c r="F24" s="14"/>
      <c r="G24" s="14"/>
      <c r="H24" s="14"/>
      <c r="I24" s="9"/>
      <c r="J24" s="17"/>
      <c r="K24" s="17"/>
      <c r="L24" s="17"/>
      <c r="M24" s="17"/>
      <c r="N24" s="17"/>
      <c r="O24" s="17"/>
      <c r="P24" s="17"/>
      <c r="Q24" s="17"/>
      <c r="R24" s="17"/>
    </row>
    <row r="25" spans="1:18" ht="17.149999999999999" customHeight="1" x14ac:dyDescent="0.7">
      <c r="A25" s="14"/>
      <c r="B25" s="23"/>
      <c r="C25" s="38"/>
      <c r="D25" s="14"/>
      <c r="E25" s="14"/>
      <c r="F25" s="14"/>
      <c r="G25" s="14"/>
      <c r="H25" s="14"/>
      <c r="I25" s="9"/>
      <c r="J25" s="17"/>
      <c r="K25" s="17"/>
      <c r="L25" s="17"/>
      <c r="M25" s="17"/>
      <c r="N25" s="17"/>
      <c r="O25" s="17"/>
      <c r="P25" s="17"/>
      <c r="Q25" s="17"/>
      <c r="R25" s="17"/>
    </row>
    <row r="26" spans="1:18" ht="17.149999999999999" customHeight="1" x14ac:dyDescent="0.7">
      <c r="A26" s="14"/>
      <c r="B26" s="23"/>
      <c r="C26" s="38"/>
      <c r="D26" s="14"/>
      <c r="E26" s="14"/>
      <c r="F26" s="14"/>
      <c r="G26" s="14"/>
      <c r="H26" s="14"/>
      <c r="I26" s="9"/>
      <c r="J26" s="17"/>
      <c r="K26" s="17"/>
      <c r="L26" s="17"/>
      <c r="M26" s="17"/>
      <c r="N26" s="17"/>
      <c r="O26" s="17"/>
      <c r="P26" s="17"/>
      <c r="Q26" s="17"/>
      <c r="R26" s="17"/>
    </row>
    <row r="27" spans="1:18" ht="17.149999999999999" customHeight="1" x14ac:dyDescent="0.7">
      <c r="A27" s="14"/>
      <c r="B27" s="23"/>
      <c r="C27" s="38"/>
      <c r="D27" s="14"/>
      <c r="E27" s="14"/>
      <c r="F27" s="14"/>
      <c r="G27" s="14"/>
      <c r="H27" s="14"/>
      <c r="I27" s="9"/>
      <c r="J27" s="17"/>
      <c r="K27" s="17"/>
      <c r="L27" s="17"/>
      <c r="M27" s="17"/>
      <c r="N27" s="17"/>
      <c r="O27" s="17"/>
      <c r="P27" s="17"/>
      <c r="Q27" s="17"/>
      <c r="R27" s="17"/>
    </row>
    <row r="28" spans="1:18" ht="17.149999999999999" customHeight="1" x14ac:dyDescent="0.7">
      <c r="A28" s="14"/>
      <c r="B28" s="23"/>
      <c r="C28" s="38"/>
      <c r="D28" s="14"/>
      <c r="E28" s="14"/>
      <c r="F28" s="14"/>
      <c r="G28" s="14"/>
      <c r="H28" s="14"/>
      <c r="I28" s="9"/>
      <c r="J28" s="17"/>
      <c r="K28" s="17"/>
      <c r="L28" s="17"/>
      <c r="M28" s="17"/>
      <c r="N28" s="17"/>
      <c r="O28" s="17"/>
      <c r="P28" s="17"/>
      <c r="Q28" s="17"/>
      <c r="R28" s="17"/>
    </row>
    <row r="29" spans="1:18" ht="17.149999999999999" customHeight="1" x14ac:dyDescent="0.7">
      <c r="A29" s="14"/>
      <c r="B29" s="14"/>
      <c r="C29" s="38"/>
      <c r="D29" s="14"/>
      <c r="E29" s="14"/>
      <c r="F29" s="14"/>
      <c r="G29" s="14"/>
      <c r="H29" s="14"/>
      <c r="I29" s="9" t="str">
        <f t="shared" si="0"/>
        <v/>
      </c>
      <c r="J29" s="17"/>
      <c r="K29" s="17"/>
      <c r="L29" s="17"/>
      <c r="M29" s="17"/>
      <c r="N29" s="17"/>
      <c r="O29" s="17"/>
      <c r="P29" s="17"/>
      <c r="Q29" s="17"/>
      <c r="R29" s="17"/>
    </row>
    <row r="30" spans="1:18" x14ac:dyDescent="0.7">
      <c r="A30" s="14"/>
      <c r="B30" s="23"/>
      <c r="C30" s="38"/>
      <c r="D30" s="14"/>
      <c r="E30" s="14"/>
      <c r="F30" s="14"/>
      <c r="G30" s="14"/>
      <c r="H30" s="14"/>
      <c r="I30" s="9" t="str">
        <f t="shared" si="0"/>
        <v/>
      </c>
      <c r="J30" s="17"/>
      <c r="K30" s="17"/>
      <c r="L30" s="17"/>
      <c r="M30" s="17"/>
      <c r="N30" s="17"/>
      <c r="O30" s="17"/>
      <c r="P30" s="17"/>
      <c r="Q30" s="17"/>
      <c r="R30" s="17"/>
    </row>
    <row r="31" spans="1:18" x14ac:dyDescent="0.7">
      <c r="A31" s="14"/>
      <c r="B31" s="23"/>
      <c r="C31" s="38"/>
      <c r="D31" s="14"/>
      <c r="E31" s="14"/>
      <c r="F31" s="14"/>
      <c r="G31" s="14"/>
      <c r="H31" s="14"/>
      <c r="I31" s="9" t="str">
        <f t="shared" si="0"/>
        <v/>
      </c>
      <c r="J31" s="17"/>
      <c r="K31" s="17"/>
      <c r="L31" s="17"/>
      <c r="M31" s="17"/>
      <c r="N31" s="17"/>
      <c r="O31" s="17"/>
      <c r="P31" s="17"/>
      <c r="Q31" s="17"/>
      <c r="R31" s="17"/>
    </row>
    <row r="32" spans="1:18" ht="23.5" customHeight="1" x14ac:dyDescent="0.7">
      <c r="A32" s="14"/>
      <c r="B32" s="14"/>
      <c r="C32" s="38"/>
      <c r="D32" s="14"/>
      <c r="E32" s="14"/>
      <c r="F32" s="14"/>
      <c r="G32" s="14"/>
      <c r="H32" s="14"/>
      <c r="I32" s="9" t="str">
        <f t="shared" si="0"/>
        <v/>
      </c>
      <c r="J32" s="17"/>
      <c r="K32" s="17"/>
      <c r="L32" s="17"/>
      <c r="M32" s="17"/>
      <c r="N32" s="17"/>
      <c r="O32" s="17"/>
      <c r="P32" s="17"/>
      <c r="Q32" s="17"/>
      <c r="R32" s="17"/>
    </row>
    <row r="33" spans="1:9" ht="20.5" customHeight="1" x14ac:dyDescent="0.7">
      <c r="A33" s="14"/>
      <c r="B33" s="23"/>
      <c r="C33" s="38"/>
      <c r="D33" s="11"/>
      <c r="E33" s="11"/>
      <c r="F33" s="11"/>
      <c r="G33" s="11"/>
      <c r="H33" s="11"/>
      <c r="I33" s="9" t="str">
        <f t="shared" si="0"/>
        <v/>
      </c>
    </row>
    <row r="34" spans="1:9" x14ac:dyDescent="0.7">
      <c r="A34" s="72" t="s">
        <v>54</v>
      </c>
      <c r="B34" s="72"/>
      <c r="C34" s="72"/>
      <c r="D34" s="9" t="str">
        <f>IF(SUM(D5:D33)=0,"",SUM(D5:D33))</f>
        <v/>
      </c>
      <c r="E34" s="9" t="str">
        <f>IF(SUM(E5:E33)=0,"",SUM(E5:E33))</f>
        <v/>
      </c>
      <c r="F34" s="9" t="str">
        <f>IF(SUM(F5:F33)=0,"",SUM(F5:F33))</f>
        <v/>
      </c>
      <c r="G34" s="9" t="str">
        <f>IF(SUM(G5:G33)=0,"",SUM(G5:G33))</f>
        <v/>
      </c>
      <c r="H34" s="9" t="str">
        <f>IF(SUM(H5:H33)=0,"",SUM(H5:H33))</f>
        <v/>
      </c>
      <c r="I34" s="9" t="str">
        <f>IF(SUM(D34:H34)=0,"",SUM(D34:H34))</f>
        <v/>
      </c>
    </row>
  </sheetData>
  <sheetProtection insertRows="0" deleteRows="0"/>
  <protectedRanges>
    <protectedRange sqref="A5:XFD33" name="Range1"/>
  </protectedRanges>
  <mergeCells count="8">
    <mergeCell ref="A1:I1"/>
    <mergeCell ref="B3:B4"/>
    <mergeCell ref="C3:C4"/>
    <mergeCell ref="D3:F3"/>
    <mergeCell ref="G3:G4"/>
    <mergeCell ref="H3:H4"/>
    <mergeCell ref="I3:I4"/>
    <mergeCell ref="A3:A4"/>
  </mergeCells>
  <phoneticPr fontId="4" type="noConversion"/>
  <pageMargins left="0.9055118110236221" right="0.11811023622047245" top="0.55118110236220474" bottom="0.35433070866141736" header="0.31496062992125984" footer="0.31496062992125984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2AEED-17CA-414A-B061-F6227A4099BE}">
  <sheetPr codeName="Sheet4">
    <pageSetUpPr fitToPage="1"/>
  </sheetPr>
  <dimension ref="A1:BL50"/>
  <sheetViews>
    <sheetView showZeros="0" zoomScale="90" zoomScaleNormal="90" zoomScalePageLayoutView="115" workbookViewId="0">
      <selection activeCell="C5" sqref="C5:C6"/>
    </sheetView>
  </sheetViews>
  <sheetFormatPr defaultColWidth="9.08203125" defaultRowHeight="21" x14ac:dyDescent="0.3"/>
  <cols>
    <col min="1" max="1" width="3.58203125" style="19" customWidth="1"/>
    <col min="2" max="2" width="19.83203125" style="17" customWidth="1"/>
    <col min="3" max="62" width="2.08203125" style="19" customWidth="1"/>
    <col min="63" max="64" width="9.08203125" style="19"/>
    <col min="65" max="16384" width="9.08203125" style="17"/>
  </cols>
  <sheetData>
    <row r="1" spans="1:64" x14ac:dyDescent="0.3">
      <c r="A1" s="127" t="str">
        <f>"รหัสวิชา "&amp;ปก!N11&amp;" ชั้นมัธยมศึกษาปีที่ "&amp;ปก!C10&amp;" ห้องที่ "&amp;ปก!F10&amp;" ปีการศึกษา "&amp;ปก!N10&amp;" ภาคเรียนที่ "&amp;ปก!J10</f>
        <v>รหัสวิชา ว21102 ชั้นมัธยมศึกษาปีที่ ม.1 ห้องที่ 1 ปีการศึกษา 2568 ภาคเรียนที่ 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</row>
    <row r="2" spans="1:64" ht="24" x14ac:dyDescent="0.3">
      <c r="A2" s="136" t="s">
        <v>50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</row>
    <row r="3" spans="1:64" ht="8.25" customHeight="1" x14ac:dyDescent="0.3">
      <c r="A3" s="18"/>
      <c r="B3" s="19"/>
    </row>
    <row r="4" spans="1:64" x14ac:dyDescent="0.3">
      <c r="A4" s="139" t="s">
        <v>51</v>
      </c>
      <c r="B4" s="139"/>
      <c r="C4" s="130">
        <v>1</v>
      </c>
      <c r="D4" s="130"/>
      <c r="E4" s="130"/>
      <c r="F4" s="130">
        <v>2</v>
      </c>
      <c r="G4" s="130"/>
      <c r="H4" s="130"/>
      <c r="I4" s="130">
        <v>3</v>
      </c>
      <c r="J4" s="130"/>
      <c r="K4" s="130"/>
      <c r="L4" s="130">
        <v>4</v>
      </c>
      <c r="M4" s="130"/>
      <c r="N4" s="130"/>
      <c r="O4" s="130">
        <v>5</v>
      </c>
      <c r="P4" s="130"/>
      <c r="Q4" s="130"/>
      <c r="R4" s="130">
        <v>6</v>
      </c>
      <c r="S4" s="130"/>
      <c r="T4" s="130"/>
      <c r="U4" s="130">
        <v>7</v>
      </c>
      <c r="V4" s="130"/>
      <c r="W4" s="130"/>
      <c r="X4" s="130">
        <v>8</v>
      </c>
      <c r="Y4" s="130"/>
      <c r="Z4" s="130"/>
      <c r="AA4" s="130">
        <v>9</v>
      </c>
      <c r="AB4" s="130"/>
      <c r="AC4" s="130"/>
      <c r="AD4" s="130">
        <v>10</v>
      </c>
      <c r="AE4" s="130"/>
      <c r="AF4" s="130"/>
      <c r="AG4" s="130">
        <v>11</v>
      </c>
      <c r="AH4" s="130"/>
      <c r="AI4" s="130"/>
      <c r="AJ4" s="130">
        <v>12</v>
      </c>
      <c r="AK4" s="130"/>
      <c r="AL4" s="130"/>
      <c r="AM4" s="130">
        <v>13</v>
      </c>
      <c r="AN4" s="130"/>
      <c r="AO4" s="130"/>
      <c r="AP4" s="130">
        <v>14</v>
      </c>
      <c r="AQ4" s="130"/>
      <c r="AR4" s="130"/>
      <c r="AS4" s="130">
        <v>15</v>
      </c>
      <c r="AT4" s="130"/>
      <c r="AU4" s="130"/>
      <c r="AV4" s="130">
        <v>16</v>
      </c>
      <c r="AW4" s="130"/>
      <c r="AX4" s="130"/>
      <c r="AY4" s="130">
        <v>17</v>
      </c>
      <c r="AZ4" s="130"/>
      <c r="BA4" s="130"/>
      <c r="BB4" s="130">
        <v>18</v>
      </c>
      <c r="BC4" s="130"/>
      <c r="BD4" s="130"/>
      <c r="BE4" s="130">
        <v>19</v>
      </c>
      <c r="BF4" s="130"/>
      <c r="BG4" s="130"/>
      <c r="BH4" s="130">
        <v>20</v>
      </c>
      <c r="BI4" s="130"/>
      <c r="BJ4" s="130"/>
      <c r="BK4" s="9" t="s">
        <v>54</v>
      </c>
      <c r="BL4" s="9" t="s">
        <v>55</v>
      </c>
    </row>
    <row r="5" spans="1:64" s="21" customFormat="1" ht="18" x14ac:dyDescent="0.3">
      <c r="A5" s="138" t="s">
        <v>52</v>
      </c>
      <c r="B5" s="138"/>
      <c r="C5" s="44"/>
      <c r="D5" s="44"/>
      <c r="E5" s="44"/>
      <c r="F5" s="82" t="str">
        <f>IF(AND(C5&lt;&gt;"", C5&lt;&gt;0), C5+7, "")</f>
        <v/>
      </c>
      <c r="G5" s="82" t="str">
        <f t="shared" ref="G5:H5" si="0">IF(AND(D5&lt;&gt;"", D5&lt;&gt;0), D5+7, "")</f>
        <v/>
      </c>
      <c r="H5" s="82" t="str">
        <f t="shared" si="0"/>
        <v/>
      </c>
      <c r="I5" s="82" t="str">
        <f>IF(AND(F5&lt;&gt;"", F5&lt;&gt;0), F5+7, "")</f>
        <v/>
      </c>
      <c r="J5" s="82" t="str">
        <f t="shared" ref="J5" si="1">IF(AND(G5&lt;&gt;"", G5&lt;&gt;0), G5+7, "")</f>
        <v/>
      </c>
      <c r="K5" s="82" t="str">
        <f>IF(AND(H5&lt;&gt;"", H5&lt;&gt;0), H5+7, "")</f>
        <v/>
      </c>
      <c r="L5" s="82" t="str">
        <f>IF(AND(I5&lt;&gt;"", I5&lt;&gt;0), I5+7, "")</f>
        <v/>
      </c>
      <c r="M5" s="82" t="str">
        <f t="shared" ref="M5" si="2">IF(AND(J5&lt;&gt;"", J5&lt;&gt;0), J5+7, "")</f>
        <v/>
      </c>
      <c r="N5" s="82" t="str">
        <f t="shared" ref="N5:O5" si="3">IF(AND(K5&lt;&gt;"", K5&lt;&gt;0), K5+7, "")</f>
        <v/>
      </c>
      <c r="O5" s="82" t="str">
        <f t="shared" si="3"/>
        <v/>
      </c>
      <c r="P5" s="82" t="str">
        <f t="shared" ref="P5" si="4">IF(AND(M5&lt;&gt;"", M5&lt;&gt;0), M5+7, "")</f>
        <v/>
      </c>
      <c r="Q5" s="82" t="str">
        <f t="shared" ref="Q5:R5" si="5">IF(AND(N5&lt;&gt;"", N5&lt;&gt;0), N5+7, "")</f>
        <v/>
      </c>
      <c r="R5" s="82" t="str">
        <f t="shared" si="5"/>
        <v/>
      </c>
      <c r="S5" s="82" t="str">
        <f t="shared" ref="S5" si="6">IF(AND(P5&lt;&gt;"", P5&lt;&gt;0), P5+7, "")</f>
        <v/>
      </c>
      <c r="T5" s="82" t="str">
        <f t="shared" ref="T5:U5" si="7">IF(AND(Q5&lt;&gt;"", Q5&lt;&gt;0), Q5+7, "")</f>
        <v/>
      </c>
      <c r="U5" s="82" t="str">
        <f t="shared" si="7"/>
        <v/>
      </c>
      <c r="V5" s="82" t="str">
        <f t="shared" ref="V5" si="8">IF(AND(S5&lt;&gt;"", S5&lt;&gt;0), S5+7, "")</f>
        <v/>
      </c>
      <c r="W5" s="82" t="str">
        <f t="shared" ref="W5:X5" si="9">IF(AND(T5&lt;&gt;"", T5&lt;&gt;0), T5+7, "")</f>
        <v/>
      </c>
      <c r="X5" s="82" t="str">
        <f t="shared" si="9"/>
        <v/>
      </c>
      <c r="Y5" s="82" t="str">
        <f t="shared" ref="Y5" si="10">IF(AND(V5&lt;&gt;"", V5&lt;&gt;0), V5+7, "")</f>
        <v/>
      </c>
      <c r="Z5" s="82" t="str">
        <f t="shared" ref="Z5:AA5" si="11">IF(AND(W5&lt;&gt;"", W5&lt;&gt;0), W5+7, "")</f>
        <v/>
      </c>
      <c r="AA5" s="82" t="str">
        <f t="shared" si="11"/>
        <v/>
      </c>
      <c r="AB5" s="82" t="str">
        <f t="shared" ref="AB5" si="12">IF(AND(Y5&lt;&gt;"", Y5&lt;&gt;0), Y5+7, "")</f>
        <v/>
      </c>
      <c r="AC5" s="82" t="str">
        <f t="shared" ref="AC5:AD5" si="13">IF(AND(Z5&lt;&gt;"", Z5&lt;&gt;0), Z5+7, "")</f>
        <v/>
      </c>
      <c r="AD5" s="82" t="str">
        <f t="shared" si="13"/>
        <v/>
      </c>
      <c r="AE5" s="82" t="str">
        <f t="shared" ref="AE5" si="14">IF(AND(AB5&lt;&gt;"", AB5&lt;&gt;0), AB5+7, "")</f>
        <v/>
      </c>
      <c r="AF5" s="82" t="str">
        <f t="shared" ref="AF5:AG5" si="15">IF(AND(AC5&lt;&gt;"", AC5&lt;&gt;0), AC5+7, "")</f>
        <v/>
      </c>
      <c r="AG5" s="82" t="str">
        <f t="shared" si="15"/>
        <v/>
      </c>
      <c r="AH5" s="82" t="str">
        <f t="shared" ref="AH5" si="16">IF(AND(AE5&lt;&gt;"", AE5&lt;&gt;0), AE5+7, "")</f>
        <v/>
      </c>
      <c r="AI5" s="82" t="str">
        <f t="shared" ref="AI5:AJ5" si="17">IF(AND(AF5&lt;&gt;"", AF5&lt;&gt;0), AF5+7, "")</f>
        <v/>
      </c>
      <c r="AJ5" s="82" t="str">
        <f t="shared" si="17"/>
        <v/>
      </c>
      <c r="AK5" s="82" t="str">
        <f t="shared" ref="AK5" si="18">IF(AND(AH5&lt;&gt;"", AH5&lt;&gt;0), AH5+7, "")</f>
        <v/>
      </c>
      <c r="AL5" s="82" t="str">
        <f t="shared" ref="AL5:AM5" si="19">IF(AND(AI5&lt;&gt;"", AI5&lt;&gt;0), AI5+7, "")</f>
        <v/>
      </c>
      <c r="AM5" s="82" t="str">
        <f t="shared" si="19"/>
        <v/>
      </c>
      <c r="AN5" s="82" t="str">
        <f t="shared" ref="AN5" si="20">IF(AND(AK5&lt;&gt;"", AK5&lt;&gt;0), AK5+7, "")</f>
        <v/>
      </c>
      <c r="AO5" s="82" t="str">
        <f t="shared" ref="AO5:AP5" si="21">IF(AND(AL5&lt;&gt;"", AL5&lt;&gt;0), AL5+7, "")</f>
        <v/>
      </c>
      <c r="AP5" s="82" t="str">
        <f t="shared" si="21"/>
        <v/>
      </c>
      <c r="AQ5" s="82" t="str">
        <f t="shared" ref="AQ5" si="22">IF(AND(AN5&lt;&gt;"", AN5&lt;&gt;0), AN5+7, "")</f>
        <v/>
      </c>
      <c r="AR5" s="82" t="str">
        <f t="shared" ref="AR5:AS5" si="23">IF(AND(AO5&lt;&gt;"", AO5&lt;&gt;0), AO5+7, "")</f>
        <v/>
      </c>
      <c r="AS5" s="82" t="str">
        <f t="shared" si="23"/>
        <v/>
      </c>
      <c r="AT5" s="82" t="str">
        <f t="shared" ref="AT5" si="24">IF(AND(AQ5&lt;&gt;"", AQ5&lt;&gt;0), AQ5+7, "")</f>
        <v/>
      </c>
      <c r="AU5" s="82" t="str">
        <f t="shared" ref="AU5:AV5" si="25">IF(AND(AR5&lt;&gt;"", AR5&lt;&gt;0), AR5+7, "")</f>
        <v/>
      </c>
      <c r="AV5" s="82" t="str">
        <f t="shared" si="25"/>
        <v/>
      </c>
      <c r="AW5" s="82" t="str">
        <f t="shared" ref="AW5" si="26">IF(AND(AT5&lt;&gt;"", AT5&lt;&gt;0), AT5+7, "")</f>
        <v/>
      </c>
      <c r="AX5" s="82" t="str">
        <f t="shared" ref="AX5:AY5" si="27">IF(AND(AU5&lt;&gt;"", AU5&lt;&gt;0), AU5+7, "")</f>
        <v/>
      </c>
      <c r="AY5" s="82" t="str">
        <f t="shared" si="27"/>
        <v/>
      </c>
      <c r="AZ5" s="82" t="str">
        <f t="shared" ref="AZ5" si="28">IF(AND(AW5&lt;&gt;"", AW5&lt;&gt;0), AW5+7, "")</f>
        <v/>
      </c>
      <c r="BA5" s="82" t="str">
        <f t="shared" ref="BA5:BB5" si="29">IF(AND(AX5&lt;&gt;"", AX5&lt;&gt;0), AX5+7, "")</f>
        <v/>
      </c>
      <c r="BB5" s="82" t="str">
        <f t="shared" si="29"/>
        <v/>
      </c>
      <c r="BC5" s="82" t="str">
        <f t="shared" ref="BC5" si="30">IF(AND(AZ5&lt;&gt;"", AZ5&lt;&gt;0), AZ5+7, "")</f>
        <v/>
      </c>
      <c r="BD5" s="82" t="str">
        <f t="shared" ref="BD5:BE5" si="31">IF(AND(BA5&lt;&gt;"", BA5&lt;&gt;0), BA5+7, "")</f>
        <v/>
      </c>
      <c r="BE5" s="82" t="str">
        <f t="shared" si="31"/>
        <v/>
      </c>
      <c r="BF5" s="82" t="str">
        <f t="shared" ref="BF5" si="32">IF(AND(BC5&lt;&gt;"", BC5&lt;&gt;0), BC5+7, "")</f>
        <v/>
      </c>
      <c r="BG5" s="82" t="str">
        <f t="shared" ref="BG5:BH5" si="33">IF(AND(BD5&lt;&gt;"", BD5&lt;&gt;0), BD5+7, "")</f>
        <v/>
      </c>
      <c r="BH5" s="82" t="str">
        <f t="shared" si="33"/>
        <v/>
      </c>
      <c r="BI5" s="82" t="str">
        <f t="shared" ref="BI5" si="34">IF(AND(BF5&lt;&gt;"", BF5&lt;&gt;0), BF5+7, "")</f>
        <v/>
      </c>
      <c r="BJ5" s="82" t="str">
        <f t="shared" ref="BJ5" si="35">IF(AND(BG5&lt;&gt;"", BG5&lt;&gt;0), BG5+7, "")</f>
        <v/>
      </c>
      <c r="BK5" s="133" cm="1">
        <f t="array" ref="BK5">SUMPRODUCT(--ISNUMBER($C$5:$BJ$5))</f>
        <v>0</v>
      </c>
      <c r="BL5" s="133" t="str">
        <f>IF($BK$5=0, "", BK5*100/$BK$5)</f>
        <v/>
      </c>
    </row>
    <row r="6" spans="1:64" s="21" customFormat="1" ht="18" x14ac:dyDescent="0.3">
      <c r="A6" s="137" t="s">
        <v>53</v>
      </c>
      <c r="B6" s="137"/>
      <c r="C6" s="61"/>
      <c r="D6" s="62"/>
      <c r="E6" s="62"/>
      <c r="F6" s="61"/>
      <c r="G6" s="62"/>
      <c r="H6" s="62"/>
      <c r="I6" s="61"/>
      <c r="J6" s="62"/>
      <c r="K6" s="62"/>
      <c r="L6" s="61"/>
      <c r="M6" s="62"/>
      <c r="N6" s="62"/>
      <c r="O6" s="61"/>
      <c r="P6" s="62"/>
      <c r="Q6" s="62"/>
      <c r="R6" s="61"/>
      <c r="S6" s="62"/>
      <c r="T6" s="62"/>
      <c r="U6" s="61"/>
      <c r="V6" s="62"/>
      <c r="W6" s="62"/>
      <c r="X6" s="61"/>
      <c r="Y6" s="62"/>
      <c r="Z6" s="62"/>
      <c r="AA6" s="61"/>
      <c r="AB6" s="62"/>
      <c r="AC6" s="62"/>
      <c r="AD6" s="61"/>
      <c r="AE6" s="62"/>
      <c r="AF6" s="62"/>
      <c r="AG6" s="61"/>
      <c r="AH6" s="62"/>
      <c r="AI6" s="62"/>
      <c r="AJ6" s="61"/>
      <c r="AK6" s="62"/>
      <c r="AL6" s="62"/>
      <c r="AM6" s="61"/>
      <c r="AN6" s="62"/>
      <c r="AO6" s="62"/>
      <c r="AP6" s="61"/>
      <c r="AQ6" s="62"/>
      <c r="AR6" s="62"/>
      <c r="AS6" s="61"/>
      <c r="AT6" s="62"/>
      <c r="AU6" s="62"/>
      <c r="AV6" s="61"/>
      <c r="AW6" s="62"/>
      <c r="AX6" s="62"/>
      <c r="AY6" s="61"/>
      <c r="AZ6" s="62"/>
      <c r="BA6" s="62"/>
      <c r="BB6" s="61"/>
      <c r="BC6" s="62"/>
      <c r="BD6" s="62"/>
      <c r="BE6" s="61"/>
      <c r="BF6" s="62"/>
      <c r="BG6" s="62"/>
      <c r="BH6" s="61"/>
      <c r="BI6" s="62"/>
      <c r="BJ6" s="62"/>
      <c r="BK6" s="135"/>
      <c r="BL6" s="134"/>
    </row>
    <row r="7" spans="1:64" ht="15" customHeight="1" x14ac:dyDescent="0.3">
      <c r="A7" s="20" t="s">
        <v>44</v>
      </c>
      <c r="B7" s="60" t="s">
        <v>45</v>
      </c>
      <c r="C7" s="60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7"/>
    </row>
    <row r="8" spans="1:64" ht="14.9" customHeight="1" x14ac:dyDescent="0.3">
      <c r="A8" s="9">
        <v>1</v>
      </c>
      <c r="B8" s="13" t="str">
        <f>รายชื่อนักเรียน_real!B1&amp;รายชื่อนักเรียน_real!C1&amp;" "&amp;รายชื่อนักเรียน_real!D1</f>
        <v>เด็กชายอภิสิทธิ์ สีทอง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75" cm="1">
        <f t="array" ref="BK8">SUMPRODUCT(--((ISNUMBER(C8:BJ8) + ISTEXT(C8:BJ8)) * (C8:BJ8&lt;&gt;"ข")))</f>
        <v>0</v>
      </c>
      <c r="BL8" s="75" t="str">
        <f>IF($BK$5=0, "", BK8*100/$BK$5)</f>
        <v/>
      </c>
    </row>
    <row r="9" spans="1:64" ht="14.9" customHeight="1" x14ac:dyDescent="0.3">
      <c r="A9" s="9">
        <v>2</v>
      </c>
      <c r="B9" s="13" t="str">
        <f>รายชื่อนักเรียน_real!B2&amp;รายชื่อนักเรียน_real!C2&amp;" "&amp;รายชื่อนักเรียน_real!D2</f>
        <v>เด็กชายปวเรศ สุดใจ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75" cm="1">
        <f t="array" ref="BK9">SUMPRODUCT(--((ISNUMBER(C9:BJ9) + ISTEXT(C9:BJ9)) * (C9:BJ9&lt;&gt;"ข")))</f>
        <v>0</v>
      </c>
      <c r="BL9" s="75" t="str">
        <f t="shared" ref="BL9:BL50" si="36">IF($BK$5=0, "", BK9*100/$BK$5)</f>
        <v/>
      </c>
    </row>
    <row r="10" spans="1:64" ht="14.9" customHeight="1" x14ac:dyDescent="0.3">
      <c r="A10" s="9">
        <v>3</v>
      </c>
      <c r="B10" s="13" t="str">
        <f>รายชื่อนักเรียน_real!B3&amp;รายชื่อนักเรียน_real!C3&amp;" "&amp;รายชื่อนักเรียน_real!D3</f>
        <v>เด็กชายธวัชชัย แสงทอง</v>
      </c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75" cm="1">
        <f t="array" ref="BK10">SUMPRODUCT(--((ISNUMBER(C10:BJ10) + ISTEXT(C10:BJ10)) * (C10:BJ10&lt;&gt;"ข")))</f>
        <v>0</v>
      </c>
      <c r="BL10" s="75" t="str">
        <f t="shared" si="36"/>
        <v/>
      </c>
    </row>
    <row r="11" spans="1:64" ht="14.9" customHeight="1" x14ac:dyDescent="0.3">
      <c r="A11" s="9">
        <v>4</v>
      </c>
      <c r="B11" s="13" t="str">
        <f>รายชื่อนักเรียน_real!B4&amp;รายชื่อนักเรียน_real!C4&amp;" "&amp;รายชื่อนักเรียน_real!D4</f>
        <v>เด็กชายจิราวัฒน์ รักดี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5" cm="1">
        <f t="array" ref="BK11">SUMPRODUCT(--((ISNUMBER(C11:BJ11) + ISTEXT(C11:BJ11)) * (C11:BJ11&lt;&gt;"ข")))</f>
        <v>0</v>
      </c>
      <c r="BL11" s="75" t="str">
        <f t="shared" si="36"/>
        <v/>
      </c>
    </row>
    <row r="12" spans="1:64" ht="14.9" customHeight="1" x14ac:dyDescent="0.3">
      <c r="A12" s="9">
        <v>5</v>
      </c>
      <c r="B12" s="13" t="str">
        <f>รายชื่อนักเรียน_real!B5&amp;รายชื่อนักเรียน_real!C5&amp;" "&amp;รายชื่อนักเรียน_real!D5</f>
        <v>เด็กชายก้องภพ เจริญกิจ</v>
      </c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75" cm="1">
        <f t="array" ref="BK12">SUMPRODUCT(--((ISNUMBER(C12:BJ12) + ISTEXT(C12:BJ12)) * (C12:BJ12&lt;&gt;"ข")))</f>
        <v>0</v>
      </c>
      <c r="BL12" s="75" t="str">
        <f t="shared" si="36"/>
        <v/>
      </c>
    </row>
    <row r="13" spans="1:64" ht="14.9" customHeight="1" x14ac:dyDescent="0.3">
      <c r="A13" s="9">
        <v>6</v>
      </c>
      <c r="B13" s="13" t="str">
        <f>รายชื่อนักเรียน_real!B6&amp;รายชื่อนักเรียน_real!C6&amp;" "&amp;รายชื่อนักเรียน_real!D6</f>
        <v>เด็กชายพชร ประเสริฐ</v>
      </c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75" cm="1">
        <f t="array" ref="BK13">SUMPRODUCT(--((ISNUMBER(C13:BJ13) + ISTEXT(C13:BJ13)) * (C13:BJ13&lt;&gt;"ข")))</f>
        <v>0</v>
      </c>
      <c r="BL13" s="75" t="str">
        <f t="shared" si="36"/>
        <v/>
      </c>
    </row>
    <row r="14" spans="1:64" ht="14.9" customHeight="1" x14ac:dyDescent="0.3">
      <c r="A14" s="9">
        <v>7</v>
      </c>
      <c r="B14" s="13" t="str">
        <f>รายชื่อนักเรียน_real!B7&amp;รายชื่อนักเรียน_real!C7&amp;" "&amp;รายชื่อนักเรียน_real!D7</f>
        <v>เด็กชายวีรภัทร ลือชา</v>
      </c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75" cm="1">
        <f t="array" ref="BK14">SUMPRODUCT(--((ISNUMBER(C14:BJ14) + ISTEXT(C14:BJ14)) * (C14:BJ14&lt;&gt;"ข")))</f>
        <v>0</v>
      </c>
      <c r="BL14" s="75" t="str">
        <f t="shared" si="36"/>
        <v/>
      </c>
    </row>
    <row r="15" spans="1:64" ht="14.9" customHeight="1" x14ac:dyDescent="0.3">
      <c r="A15" s="9">
        <v>8</v>
      </c>
      <c r="B15" s="13" t="str">
        <f>รายชื่อนักเรียน_real!B8&amp;รายชื่อนักเรียน_real!C8&amp;" "&amp;รายชื่อนักเรียน_real!D8</f>
        <v>เด็กชายภูวเดช คำปลิว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75" cm="1">
        <f t="array" ref="BK15">SUMPRODUCT(--((ISNUMBER(C15:BJ15) + ISTEXT(C15:BJ15)) * (C15:BJ15&lt;&gt;"ข")))</f>
        <v>0</v>
      </c>
      <c r="BL15" s="75" t="str">
        <f t="shared" si="36"/>
        <v/>
      </c>
    </row>
    <row r="16" spans="1:64" ht="14.9" customHeight="1" x14ac:dyDescent="0.3">
      <c r="A16" s="9">
        <v>9</v>
      </c>
      <c r="B16" s="13" t="str">
        <f>รายชื่อนักเรียน_real!B9&amp;รายชื่อนักเรียน_real!C9&amp;" "&amp;รายชื่อนักเรียน_real!D9</f>
        <v>เด็กชายสิทธิโชค อุ่นเรือน</v>
      </c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75" cm="1">
        <f t="array" ref="BK16">SUMPRODUCT(--((ISNUMBER(C16:BJ16) + ISTEXT(C16:BJ16)) * (C16:BJ16&lt;&gt;"ข")))</f>
        <v>0</v>
      </c>
      <c r="BL16" s="75" t="str">
        <f t="shared" si="36"/>
        <v/>
      </c>
    </row>
    <row r="17" spans="1:64" ht="14.9" customHeight="1" x14ac:dyDescent="0.3">
      <c r="A17" s="9">
        <v>10</v>
      </c>
      <c r="B17" s="13" t="str">
        <f>รายชื่อนักเรียน_real!B10&amp;รายชื่อนักเรียน_real!C10&amp;" "&amp;รายชื่อนักเรียน_real!D10</f>
        <v>เด็กชายคณาธิป งามเมือง</v>
      </c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75" cm="1">
        <f t="array" ref="BK17">SUMPRODUCT(--((ISNUMBER(C17:BJ17) + ISTEXT(C17:BJ17)) * (C17:BJ17&lt;&gt;"ข")))</f>
        <v>0</v>
      </c>
      <c r="BL17" s="75" t="str">
        <f t="shared" si="36"/>
        <v/>
      </c>
    </row>
    <row r="18" spans="1:64" ht="14.9" customHeight="1" x14ac:dyDescent="0.3">
      <c r="A18" s="9">
        <v>11</v>
      </c>
      <c r="B18" s="13" t="str">
        <f>รายชื่อนักเรียน_real!B11&amp;รายชื่อนักเรียน_real!C11&amp;" "&amp;รายชื่อนักเรียน_real!D11</f>
        <v>เด็กชายรัชชานนท์ มั่งคั่ง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75" cm="1">
        <f t="array" ref="BK18">SUMPRODUCT(--((ISNUMBER(C18:BJ18) + ISTEXT(C18:BJ18)) * (C18:BJ18&lt;&gt;"ข")))</f>
        <v>0</v>
      </c>
      <c r="BL18" s="75" t="str">
        <f t="shared" si="36"/>
        <v/>
      </c>
    </row>
    <row r="19" spans="1:64" ht="14.9" customHeight="1" x14ac:dyDescent="0.3">
      <c r="A19" s="9">
        <v>12</v>
      </c>
      <c r="B19" s="13" t="str">
        <f>รายชื่อนักเรียน_real!B12&amp;รายชื่อนักเรียน_real!C12&amp;" "&amp;รายชื่อนักเรียน_real!D12</f>
        <v>เด็กชายณัฐดนัย ปัญญาไว</v>
      </c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14"/>
      <c r="BJ19" s="14"/>
      <c r="BK19" s="75" cm="1">
        <f t="array" ref="BK19">SUMPRODUCT(--((ISNUMBER(C19:BJ19) + ISTEXT(C19:BJ19)) * (C19:BJ19&lt;&gt;"ข")))</f>
        <v>0</v>
      </c>
      <c r="BL19" s="75" t="str">
        <f t="shared" si="36"/>
        <v/>
      </c>
    </row>
    <row r="20" spans="1:64" ht="14.9" customHeight="1" x14ac:dyDescent="0.3">
      <c r="A20" s="9">
        <v>13</v>
      </c>
      <c r="B20" s="13" t="str">
        <f>รายชื่อนักเรียน_real!B13&amp;รายชื่อนักเรียน_real!C13&amp;" "&amp;รายชื่อนักเรียน_real!D13</f>
        <v>เด็กชายภาณุวัฒน์ สุขเกษม</v>
      </c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14"/>
      <c r="BJ20" s="14"/>
      <c r="BK20" s="75" cm="1">
        <f t="array" ref="BK20">SUMPRODUCT(--((ISNUMBER(C20:BJ20) + ISTEXT(C20:BJ20)) * (C20:BJ20&lt;&gt;"ข")))</f>
        <v>0</v>
      </c>
      <c r="BL20" s="75" t="str">
        <f t="shared" si="36"/>
        <v/>
      </c>
    </row>
    <row r="21" spans="1:64" ht="14.9" customHeight="1" x14ac:dyDescent="0.3">
      <c r="A21" s="9">
        <v>14</v>
      </c>
      <c r="B21" s="13" t="str">
        <f>รายชื่อนักเรียน_real!B14&amp;รายชื่อนักเรียน_real!C14&amp;" "&amp;รายชื่อนักเรียน_real!D14</f>
        <v>เด็กชายปฐวี เจียมดี</v>
      </c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14"/>
      <c r="BJ21" s="14"/>
      <c r="BK21" s="75" cm="1">
        <f t="array" ref="BK21">SUMPRODUCT(--((ISNUMBER(C21:BJ21) + ISTEXT(C21:BJ21)) * (C21:BJ21&lt;&gt;"ข")))</f>
        <v>0</v>
      </c>
      <c r="BL21" s="75" t="str">
        <f t="shared" si="36"/>
        <v/>
      </c>
    </row>
    <row r="22" spans="1:64" ht="14.9" customHeight="1" x14ac:dyDescent="0.3">
      <c r="A22" s="9">
        <v>15</v>
      </c>
      <c r="B22" s="13" t="str">
        <f>รายชื่อนักเรียน_real!B15&amp;รายชื่อนักเรียน_real!C15&amp;" "&amp;รายชื่อนักเรียน_real!D15</f>
        <v>เด็กชายพีรวิชญ์ สีมา</v>
      </c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14"/>
      <c r="BJ22" s="14"/>
      <c r="BK22" s="75" cm="1">
        <f t="array" ref="BK22">SUMPRODUCT(--((ISNUMBER(C22:BJ22) + ISTEXT(C22:BJ22)) * (C22:BJ22&lt;&gt;"ข")))</f>
        <v>0</v>
      </c>
      <c r="BL22" s="75" t="str">
        <f t="shared" si="36"/>
        <v/>
      </c>
    </row>
    <row r="23" spans="1:64" ht="14.9" customHeight="1" x14ac:dyDescent="0.3">
      <c r="A23" s="9">
        <v>16</v>
      </c>
      <c r="B23" s="13" t="str">
        <f>รายชื่อนักเรียน_real!B16&amp;รายชื่อนักเรียน_real!C16&amp;" "&amp;รายชื่อนักเรียน_real!D16</f>
        <v>เด็กชายชนาธิป โยธา</v>
      </c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14"/>
      <c r="BJ23" s="14"/>
      <c r="BK23" s="75" cm="1">
        <f t="array" ref="BK23">SUMPRODUCT(--((ISNUMBER(C23:BJ23) + ISTEXT(C23:BJ23)) * (C23:BJ23&lt;&gt;"ข")))</f>
        <v>0</v>
      </c>
      <c r="BL23" s="75" t="str">
        <f t="shared" si="36"/>
        <v/>
      </c>
    </row>
    <row r="24" spans="1:64" ht="14.9" customHeight="1" x14ac:dyDescent="0.3">
      <c r="A24" s="9">
        <v>17</v>
      </c>
      <c r="B24" s="13" t="str">
        <f>รายชื่อนักเรียน_real!B17&amp;รายชื่อนักเรียน_real!C17&amp;" "&amp;รายชื่อนักเรียน_real!D17</f>
        <v>เด็กชายธนวัฒน์ ศรีศักดิ์</v>
      </c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75" cm="1">
        <f t="array" ref="BK24">SUMPRODUCT(--((ISNUMBER(C24:BJ24) + ISTEXT(C24:BJ24)) * (C24:BJ24&lt;&gt;"ข")))</f>
        <v>0</v>
      </c>
      <c r="BL24" s="75" t="str">
        <f t="shared" si="36"/>
        <v/>
      </c>
    </row>
    <row r="25" spans="1:64" ht="14.9" customHeight="1" x14ac:dyDescent="0.3">
      <c r="A25" s="9">
        <v>18</v>
      </c>
      <c r="B25" s="13" t="str">
        <f>รายชื่อนักเรียน_real!B18&amp;รายชื่อนักเรียน_real!C18&amp;" "&amp;รายชื่อนักเรียน_real!D18</f>
        <v>เด็กหญิงศศิธร ใจเย็น</v>
      </c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75" cm="1">
        <f t="array" ref="BK25">SUMPRODUCT(--((ISNUMBER(C25:BJ25) + ISTEXT(C25:BJ25)) * (C25:BJ25&lt;&gt;"ข")))</f>
        <v>0</v>
      </c>
      <c r="BL25" s="75" t="str">
        <f t="shared" si="36"/>
        <v/>
      </c>
    </row>
    <row r="26" spans="1:64" ht="14.9" customHeight="1" x14ac:dyDescent="0.3">
      <c r="A26" s="9">
        <v>19</v>
      </c>
      <c r="B26" s="13" t="str">
        <f>รายชื่อนักเรียน_real!B19&amp;รายชื่อนักเรียน_real!C19&amp;" "&amp;รายชื่อนักเรียน_real!D19</f>
        <v xml:space="preserve"> </v>
      </c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75" cm="1">
        <f t="array" ref="BK26">SUMPRODUCT(--((ISNUMBER(C26:BJ26) + ISTEXT(C26:BJ26)) * (C26:BJ26&lt;&gt;"ข")))</f>
        <v>0</v>
      </c>
      <c r="BL26" s="75" t="str">
        <f t="shared" si="36"/>
        <v/>
      </c>
    </row>
    <row r="27" spans="1:64" ht="14.9" customHeight="1" x14ac:dyDescent="0.3">
      <c r="A27" s="9">
        <v>20</v>
      </c>
      <c r="B27" s="13" t="str">
        <f>รายชื่อนักเรียน_real!B20&amp;รายชื่อนักเรียน_real!C20&amp;" "&amp;รายชื่อนักเรียน_real!D20</f>
        <v xml:space="preserve"> </v>
      </c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75" cm="1">
        <f t="array" ref="BK27">SUMPRODUCT(--((ISNUMBER(C27:BJ27) + ISTEXT(C27:BJ27)) * (C27:BJ27&lt;&gt;"ข")))</f>
        <v>0</v>
      </c>
      <c r="BL27" s="75" t="str">
        <f t="shared" si="36"/>
        <v/>
      </c>
    </row>
    <row r="28" spans="1:64" ht="14.9" customHeight="1" x14ac:dyDescent="0.3">
      <c r="A28" s="9">
        <v>21</v>
      </c>
      <c r="B28" s="13" t="str">
        <f>รายชื่อนักเรียน_real!B21&amp;รายชื่อนักเรียน_real!C21&amp;" "&amp;รายชื่อนักเรียน_real!D21</f>
        <v xml:space="preserve"> </v>
      </c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75" cm="1">
        <f t="array" ref="BK28">SUMPRODUCT(--((ISNUMBER(C28:BJ28) + ISTEXT(C28:BJ28)) * (C28:BJ28&lt;&gt;"ข")))</f>
        <v>0</v>
      </c>
      <c r="BL28" s="75" t="str">
        <f t="shared" si="36"/>
        <v/>
      </c>
    </row>
    <row r="29" spans="1:64" ht="14.9" customHeight="1" x14ac:dyDescent="0.3">
      <c r="A29" s="9">
        <v>22</v>
      </c>
      <c r="B29" s="13" t="str">
        <f>รายชื่อนักเรียน_real!B22&amp;รายชื่อนักเรียน_real!C22&amp;" "&amp;รายชื่อนักเรียน_real!D22</f>
        <v xml:space="preserve"> </v>
      </c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75" cm="1">
        <f t="array" ref="BK29">SUMPRODUCT(--((ISNUMBER(C29:BJ29) + ISTEXT(C29:BJ29)) * (C29:BJ29&lt;&gt;"ข")))</f>
        <v>0</v>
      </c>
      <c r="BL29" s="75" t="str">
        <f t="shared" si="36"/>
        <v/>
      </c>
    </row>
    <row r="30" spans="1:64" ht="14.9" customHeight="1" x14ac:dyDescent="0.3">
      <c r="A30" s="9">
        <v>23</v>
      </c>
      <c r="B30" s="13" t="str">
        <f>รายชื่อนักเรียน_real!B23&amp;รายชื่อนักเรียน_real!C23&amp;" "&amp;รายชื่อนักเรียน_real!D23</f>
        <v xml:space="preserve"> </v>
      </c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75" cm="1">
        <f t="array" ref="BK30">SUMPRODUCT(--((ISNUMBER(C30:BJ30) + ISTEXT(C30:BJ30)) * (C30:BJ30&lt;&gt;"ข")))</f>
        <v>0</v>
      </c>
      <c r="BL30" s="75" t="str">
        <f t="shared" si="36"/>
        <v/>
      </c>
    </row>
    <row r="31" spans="1:64" ht="14.9" customHeight="1" x14ac:dyDescent="0.3">
      <c r="A31" s="9">
        <v>24</v>
      </c>
      <c r="B31" s="13" t="str">
        <f>รายชื่อนักเรียน_real!B24&amp;รายชื่อนักเรียน_real!C24&amp;" "&amp;รายชื่อนักเรียน_real!D24</f>
        <v xml:space="preserve"> </v>
      </c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75" cm="1">
        <f t="array" ref="BK31">SUMPRODUCT(--((ISNUMBER(C31:BJ31) + ISTEXT(C31:BJ31)) * (C31:BJ31&lt;&gt;"ข")))</f>
        <v>0</v>
      </c>
      <c r="BL31" s="75" t="str">
        <f t="shared" si="36"/>
        <v/>
      </c>
    </row>
    <row r="32" spans="1:64" ht="14.9" customHeight="1" x14ac:dyDescent="0.3">
      <c r="A32" s="9">
        <v>25</v>
      </c>
      <c r="B32" s="13" t="str">
        <f>รายชื่อนักเรียน_real!B25&amp;รายชื่อนักเรียน_real!C25&amp;" "&amp;รายชื่อนักเรียน_real!D25</f>
        <v xml:space="preserve"> </v>
      </c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75" cm="1">
        <f t="array" ref="BK32">SUMPRODUCT(--((ISNUMBER(C32:BJ32) + ISTEXT(C32:BJ32)) * (C32:BJ32&lt;&gt;"ข")))</f>
        <v>0</v>
      </c>
      <c r="BL32" s="75" t="str">
        <f t="shared" si="36"/>
        <v/>
      </c>
    </row>
    <row r="33" spans="1:64" ht="14.9" customHeight="1" x14ac:dyDescent="0.3">
      <c r="A33" s="9">
        <v>26</v>
      </c>
      <c r="B33" s="13" t="str">
        <f>รายชื่อนักเรียน_real!B26&amp;รายชื่อนักเรียน_real!C26&amp;" "&amp;รายชื่อนักเรียน_real!D26</f>
        <v xml:space="preserve"> </v>
      </c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75" cm="1">
        <f t="array" ref="BK33">SUMPRODUCT(--((ISNUMBER(C33:BJ33) + ISTEXT(C33:BJ33)) * (C33:BJ33&lt;&gt;"ข")))</f>
        <v>0</v>
      </c>
      <c r="BL33" s="75" t="str">
        <f t="shared" si="36"/>
        <v/>
      </c>
    </row>
    <row r="34" spans="1:64" ht="14.9" customHeight="1" x14ac:dyDescent="0.3">
      <c r="A34" s="9">
        <v>27</v>
      </c>
      <c r="B34" s="13" t="str">
        <f>รายชื่อนักเรียน_real!B27&amp;รายชื่อนักเรียน_real!C27&amp;" "&amp;รายชื่อนักเรียน_real!D27</f>
        <v xml:space="preserve"> </v>
      </c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75" cm="1">
        <f t="array" ref="BK34">SUMPRODUCT(--((ISNUMBER(C34:BJ34) + ISTEXT(C34:BJ34)) * (C34:BJ34&lt;&gt;"ข")))</f>
        <v>0</v>
      </c>
      <c r="BL34" s="75" t="str">
        <f t="shared" si="36"/>
        <v/>
      </c>
    </row>
    <row r="35" spans="1:64" ht="14.9" customHeight="1" x14ac:dyDescent="0.3">
      <c r="A35" s="9">
        <v>28</v>
      </c>
      <c r="B35" s="13" t="str">
        <f>รายชื่อนักเรียน_real!B28&amp;รายชื่อนักเรียน_real!C28&amp;" "&amp;รายชื่อนักเรียน_real!D28</f>
        <v xml:space="preserve"> 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75" cm="1">
        <f t="array" ref="BK35">SUMPRODUCT(--((ISNUMBER(C35:BJ35) + ISTEXT(C35:BJ35)) * (C35:BJ35&lt;&gt;"ข")))</f>
        <v>0</v>
      </c>
      <c r="BL35" s="75" t="str">
        <f t="shared" si="36"/>
        <v/>
      </c>
    </row>
    <row r="36" spans="1:64" ht="14.9" customHeight="1" x14ac:dyDescent="0.3">
      <c r="A36" s="9">
        <v>29</v>
      </c>
      <c r="B36" s="13" t="str">
        <f>รายชื่อนักเรียน_real!B29&amp;รายชื่อนักเรียน_real!C29&amp;" "&amp;รายชื่อนักเรียน_real!D29</f>
        <v xml:space="preserve"> </v>
      </c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75" cm="1">
        <f t="array" ref="BK36">SUMPRODUCT(--((ISNUMBER(C36:BJ36) + ISTEXT(C36:BJ36)) * (C36:BJ36&lt;&gt;"ข")))</f>
        <v>0</v>
      </c>
      <c r="BL36" s="75" t="str">
        <f t="shared" si="36"/>
        <v/>
      </c>
    </row>
    <row r="37" spans="1:64" ht="14.9" customHeight="1" x14ac:dyDescent="0.3">
      <c r="A37" s="9">
        <v>30</v>
      </c>
      <c r="B37" s="13" t="str">
        <f>รายชื่อนักเรียน_real!B30&amp;รายชื่อนักเรียน_real!C30&amp;" "&amp;รายชื่อนักเรียน_real!D30</f>
        <v xml:space="preserve"> </v>
      </c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75" cm="1">
        <f t="array" ref="BK37">SUMPRODUCT(--((ISNUMBER(C37:BJ37) + ISTEXT(C37:BJ37)) * (C37:BJ37&lt;&gt;"ข")))</f>
        <v>0</v>
      </c>
      <c r="BL37" s="75" t="str">
        <f t="shared" si="36"/>
        <v/>
      </c>
    </row>
    <row r="38" spans="1:64" ht="14.9" customHeight="1" x14ac:dyDescent="0.3">
      <c r="A38" s="9">
        <v>31</v>
      </c>
      <c r="B38" s="13" t="str">
        <f>รายชื่อนักเรียน_real!B31&amp;รายชื่อนักเรียน_real!C31&amp;" "&amp;รายชื่อนักเรียน_real!D31</f>
        <v xml:space="preserve"> </v>
      </c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75" cm="1">
        <f t="array" ref="BK38">SUMPRODUCT(--((ISNUMBER(C38:BJ38) + ISTEXT(C38:BJ38)) * (C38:BJ38&lt;&gt;"ข")))</f>
        <v>0</v>
      </c>
      <c r="BL38" s="75" t="str">
        <f t="shared" si="36"/>
        <v/>
      </c>
    </row>
    <row r="39" spans="1:64" ht="14.9" customHeight="1" x14ac:dyDescent="0.3">
      <c r="A39" s="9">
        <v>32</v>
      </c>
      <c r="B39" s="13" t="str">
        <f>รายชื่อนักเรียน_real!B32&amp;รายชื่อนักเรียน_real!C32&amp;" "&amp;รายชื่อนักเรียน_real!D32</f>
        <v xml:space="preserve"> </v>
      </c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75" cm="1">
        <f t="array" ref="BK39">SUMPRODUCT(--((ISNUMBER(C39:BJ39) + ISTEXT(C39:BJ39)) * (C39:BJ39&lt;&gt;"ข")))</f>
        <v>0</v>
      </c>
      <c r="BL39" s="75" t="str">
        <f t="shared" si="36"/>
        <v/>
      </c>
    </row>
    <row r="40" spans="1:64" ht="14.9" customHeight="1" x14ac:dyDescent="0.3">
      <c r="A40" s="9">
        <v>33</v>
      </c>
      <c r="B40" s="13" t="str">
        <f>รายชื่อนักเรียน_real!B33&amp;รายชื่อนักเรียน_real!C33&amp;" "&amp;รายชื่อนักเรียน_real!D33</f>
        <v xml:space="preserve"> </v>
      </c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75" cm="1">
        <f t="array" ref="BK40">SUMPRODUCT(--((ISNUMBER(C40:BJ40) + ISTEXT(C40:BJ40)) * (C40:BJ40&lt;&gt;"ข")))</f>
        <v>0</v>
      </c>
      <c r="BL40" s="75" t="str">
        <f t="shared" si="36"/>
        <v/>
      </c>
    </row>
    <row r="41" spans="1:64" ht="14.9" customHeight="1" x14ac:dyDescent="0.3">
      <c r="A41" s="9">
        <v>34</v>
      </c>
      <c r="B41" s="13" t="str">
        <f>รายชื่อนักเรียน_real!B34&amp;รายชื่อนักเรียน_real!C34&amp;" "&amp;รายชื่อนักเรียน_real!D34</f>
        <v xml:space="preserve"> </v>
      </c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75" cm="1">
        <f t="array" ref="BK41">SUMPRODUCT(--((ISNUMBER(C41:BJ41) + ISTEXT(C41:BJ41)) * (C41:BJ41&lt;&gt;"ข")))</f>
        <v>0</v>
      </c>
      <c r="BL41" s="75" t="str">
        <f t="shared" si="36"/>
        <v/>
      </c>
    </row>
    <row r="42" spans="1:64" ht="14.9" customHeight="1" x14ac:dyDescent="0.3">
      <c r="A42" s="9">
        <v>35</v>
      </c>
      <c r="B42" s="13" t="str">
        <f>รายชื่อนักเรียน_real!B35&amp;รายชื่อนักเรียน_real!C35&amp;" "&amp;รายชื่อนักเรียน_real!D35</f>
        <v xml:space="preserve"> 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75" cm="1">
        <f t="array" ref="BK42">SUMPRODUCT(--((ISNUMBER(C42:BJ42) + ISTEXT(C42:BJ42)) * (C42:BJ42&lt;&gt;"ข")))</f>
        <v>0</v>
      </c>
      <c r="BL42" s="75" t="str">
        <f t="shared" si="36"/>
        <v/>
      </c>
    </row>
    <row r="43" spans="1:64" ht="14.9" customHeight="1" x14ac:dyDescent="0.3">
      <c r="A43" s="9">
        <v>36</v>
      </c>
      <c r="B43" s="13" t="str">
        <f>รายชื่อนักเรียน_real!B36&amp;รายชื่อนักเรียน_real!C36&amp;" "&amp;รายชื่อนักเรียน_real!D36</f>
        <v xml:space="preserve"> </v>
      </c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75" cm="1">
        <f t="array" ref="BK43">SUMPRODUCT(--((ISNUMBER(C43:BJ43) + ISTEXT(C43:BJ43)) * (C43:BJ43&lt;&gt;"ข")))</f>
        <v>0</v>
      </c>
      <c r="BL43" s="75" t="str">
        <f t="shared" si="36"/>
        <v/>
      </c>
    </row>
    <row r="44" spans="1:64" ht="14.9" customHeight="1" x14ac:dyDescent="0.3">
      <c r="A44" s="9">
        <v>37</v>
      </c>
      <c r="B44" s="13" t="str">
        <f>รายชื่อนักเรียน_real!B37&amp;รายชื่อนักเรียน_real!C37&amp;" "&amp;รายชื่อนักเรียน_real!D37</f>
        <v xml:space="preserve"> </v>
      </c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75" cm="1">
        <f t="array" ref="BK44">SUMPRODUCT(--((ISNUMBER(C44:BJ44) + ISTEXT(C44:BJ44)) * (C44:BJ44&lt;&gt;"ข")))</f>
        <v>0</v>
      </c>
      <c r="BL44" s="75" t="str">
        <f t="shared" si="36"/>
        <v/>
      </c>
    </row>
    <row r="45" spans="1:64" ht="14.9" customHeight="1" x14ac:dyDescent="0.3">
      <c r="A45" s="9">
        <v>38</v>
      </c>
      <c r="B45" s="13" t="str">
        <f>รายชื่อนักเรียน_real!B38&amp;รายชื่อนักเรียน_real!C38&amp;" "&amp;รายชื่อนักเรียน_real!D38</f>
        <v xml:space="preserve"> </v>
      </c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75" cm="1">
        <f t="array" ref="BK45">SUMPRODUCT(--((ISNUMBER(C45:BJ45) + ISTEXT(C45:BJ45)) * (C45:BJ45&lt;&gt;"ข")))</f>
        <v>0</v>
      </c>
      <c r="BL45" s="75" t="str">
        <f t="shared" si="36"/>
        <v/>
      </c>
    </row>
    <row r="46" spans="1:64" ht="14.9" customHeight="1" x14ac:dyDescent="0.3">
      <c r="A46" s="9">
        <v>39</v>
      </c>
      <c r="B46" s="13" t="str">
        <f>รายชื่อนักเรียน_real!B39&amp;รายชื่อนักเรียน_real!C39&amp;" "&amp;รายชื่อนักเรียน_real!D39</f>
        <v xml:space="preserve"> </v>
      </c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75" cm="1">
        <f t="array" ref="BK46">SUMPRODUCT(--((ISNUMBER(C46:BJ46) + ISTEXT(C46:BJ46)) * (C46:BJ46&lt;&gt;"ข")))</f>
        <v>0</v>
      </c>
      <c r="BL46" s="75" t="str">
        <f t="shared" si="36"/>
        <v/>
      </c>
    </row>
    <row r="47" spans="1:64" ht="14.9" customHeight="1" x14ac:dyDescent="0.3">
      <c r="A47" s="9">
        <v>40</v>
      </c>
      <c r="B47" s="13" t="str">
        <f>รายชื่อนักเรียน_real!B40&amp;รายชื่อนักเรียน_real!C40&amp;" "&amp;รายชื่อนักเรียน_real!D40</f>
        <v xml:space="preserve"> </v>
      </c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75" cm="1">
        <f t="array" ref="BK47">SUMPRODUCT(--((ISNUMBER(C47:BJ47) + ISTEXT(C47:BJ47)) * (C47:BJ47&lt;&gt;"ข")))</f>
        <v>0</v>
      </c>
      <c r="BL47" s="75" t="str">
        <f t="shared" si="36"/>
        <v/>
      </c>
    </row>
    <row r="48" spans="1:64" ht="14.9" customHeight="1" x14ac:dyDescent="0.3">
      <c r="A48" s="9">
        <v>41</v>
      </c>
      <c r="B48" s="13" t="str">
        <f>รายชื่อนักเรียน_real!B41&amp;รายชื่อนักเรียน_real!C41&amp;" "&amp;รายชื่อนักเรียน_real!D41</f>
        <v xml:space="preserve"> </v>
      </c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75" cm="1">
        <f t="array" ref="BK48">SUMPRODUCT(--((ISNUMBER(C48:BJ48) + ISTEXT(C48:BJ48)) * (C48:BJ48&lt;&gt;"ข")))</f>
        <v>0</v>
      </c>
      <c r="BL48" s="75" t="str">
        <f t="shared" si="36"/>
        <v/>
      </c>
    </row>
    <row r="49" spans="1:64" ht="14.9" customHeight="1" x14ac:dyDescent="0.3">
      <c r="A49" s="9">
        <v>42</v>
      </c>
      <c r="B49" s="13" t="str">
        <f>รายชื่อนักเรียน_real!B42&amp;รายชื่อนักเรียน_real!C42&amp;" "&amp;รายชื่อนักเรียน_real!D42</f>
        <v xml:space="preserve"> 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75" cm="1">
        <f t="array" ref="BK49">SUMPRODUCT(--((ISNUMBER(C49:BJ49) + ISTEXT(C49:BJ49)) * (C49:BJ49&lt;&gt;"ข")))</f>
        <v>0</v>
      </c>
      <c r="BL49" s="75" t="str">
        <f t="shared" si="36"/>
        <v/>
      </c>
    </row>
    <row r="50" spans="1:64" ht="14.9" customHeight="1" x14ac:dyDescent="0.3">
      <c r="A50" s="9">
        <v>43</v>
      </c>
      <c r="B50" s="13" t="str">
        <f>รายชื่อนักเรียน_real!B43&amp;รายชื่อนักเรียน_real!C43&amp;" "&amp;รายชื่อนักเรียน_real!D43</f>
        <v xml:space="preserve"> </v>
      </c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75" cm="1">
        <f t="array" ref="BK50">SUMPRODUCT(--((ISNUMBER(C50:BJ50) + ISTEXT(C50:BJ50)) * (C50:BJ50&lt;&gt;"ข")))</f>
        <v>0</v>
      </c>
      <c r="BL50" s="75" t="str">
        <f t="shared" si="36"/>
        <v/>
      </c>
    </row>
  </sheetData>
  <sheetProtection sheet="1" objects="1" scenarios="1" formatCells="0" formatColumns="0" formatRows="0"/>
  <protectedRanges>
    <protectedRange sqref="C6:BJ6 C5:E5 C8:BJ50" name="Range1"/>
  </protectedRanges>
  <mergeCells count="27">
    <mergeCell ref="A1:BL1"/>
    <mergeCell ref="A2:BL2"/>
    <mergeCell ref="A6:B6"/>
    <mergeCell ref="A5:B5"/>
    <mergeCell ref="F4:H4"/>
    <mergeCell ref="I4:K4"/>
    <mergeCell ref="L4:N4"/>
    <mergeCell ref="A4:B4"/>
    <mergeCell ref="C4:E4"/>
    <mergeCell ref="X4:Z4"/>
    <mergeCell ref="AA4:AC4"/>
    <mergeCell ref="AD4:AF4"/>
    <mergeCell ref="O4:Q4"/>
    <mergeCell ref="R4:T4"/>
    <mergeCell ref="U4:W4"/>
    <mergeCell ref="AG4:AI4"/>
    <mergeCell ref="AJ4:AL4"/>
    <mergeCell ref="AM4:AO4"/>
    <mergeCell ref="AP4:AR4"/>
    <mergeCell ref="AS4:AU4"/>
    <mergeCell ref="BK5:BK6"/>
    <mergeCell ref="BL5:BL6"/>
    <mergeCell ref="AV4:AX4"/>
    <mergeCell ref="AY4:BA4"/>
    <mergeCell ref="BB4:BD4"/>
    <mergeCell ref="BE4:BG4"/>
    <mergeCell ref="BH4:BJ4"/>
  </mergeCells>
  <dataValidations count="3">
    <dataValidation allowBlank="1" showInputMessage="1" showErrorMessage="1" prompt="กรอกลำดับชั่วโมง_x000a_" sqref="C6:BJ6" xr:uid="{CF3978F3-1E5A-4003-9E1E-9815E26DE6A7}"/>
    <dataValidation allowBlank="1" showInputMessage="1" showErrorMessage="1" prompt="กรอกวันที่ เช่น 1 เมษายน ให้กรอกเป็น 01/04/2025" sqref="C5:BJ5" xr:uid="{F8E54D8F-2242-4C58-AEFF-A6951F433FE8}"/>
    <dataValidation allowBlank="1" showInputMessage="1" showErrorMessage="1" prompt="ถ้ากรอก &quot;ข&quot; จะไม่ถูกนับ" sqref="C8:BJ50" xr:uid="{9965C885-03CD-494C-B54C-058D9B6BB52A}"/>
  </dataValidations>
  <pageMargins left="0.9055118110236221" right="0.11811023622047245" top="0.35433070866141736" bottom="0.15748031496062992" header="0.31496062992125984" footer="0.31496062992125984"/>
  <pageSetup paperSize="9" scale="7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11531-EA67-408E-9C6B-94EE1F720D34}">
  <sheetPr codeName="Sheet6"/>
  <dimension ref="A1:S48"/>
  <sheetViews>
    <sheetView showZeros="0" zoomScale="115" zoomScaleNormal="115" zoomScalePageLayoutView="115" workbookViewId="0">
      <selection activeCell="D6" sqref="D6:E22"/>
    </sheetView>
  </sheetViews>
  <sheetFormatPr defaultColWidth="9.08203125" defaultRowHeight="21" x14ac:dyDescent="0.3"/>
  <cols>
    <col min="1" max="1" width="3.58203125" style="2" customWidth="1"/>
    <col min="2" max="2" width="19.83203125" style="1" customWidth="1"/>
    <col min="3" max="3" width="7.9140625" style="1" customWidth="1"/>
    <col min="4" max="15" width="3.58203125" style="76" customWidth="1"/>
    <col min="16" max="16" width="6.58203125" style="76" customWidth="1"/>
    <col min="17" max="16384" width="9.08203125" style="1"/>
  </cols>
  <sheetData>
    <row r="1" spans="1:19" x14ac:dyDescent="0.3">
      <c r="A1" s="140" t="str">
        <f>"รหัสวิชา "&amp;ปก!N11&amp;" ชั้นมัธยมศึกษาปีที่ "&amp;ปก!C10&amp;" ห้องที่ "&amp;ปก!F10&amp;" ปีการศึกษา "&amp;ปก!N10&amp;" ภาคเรียนที่ "&amp;ปก!J10</f>
        <v>รหัสวิชา ว21102 ชั้นมัธยมศึกษาปีที่ ม.1 ห้องที่ 1 ปีการศึกษา 2568 ภาคเรียนที่ 1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</row>
    <row r="2" spans="1:19" ht="8.25" customHeight="1" x14ac:dyDescent="0.3">
      <c r="A2" s="3"/>
      <c r="B2" s="2"/>
      <c r="C2" s="2"/>
    </row>
    <row r="3" spans="1:19" ht="16" customHeight="1" x14ac:dyDescent="0.3">
      <c r="A3" s="141" t="s">
        <v>44</v>
      </c>
      <c r="B3" s="141" t="s">
        <v>45</v>
      </c>
      <c r="C3" s="5" t="s">
        <v>73</v>
      </c>
      <c r="D3" s="144" t="s">
        <v>70</v>
      </c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5" t="s">
        <v>68</v>
      </c>
    </row>
    <row r="4" spans="1:19" ht="16" customHeight="1" x14ac:dyDescent="0.3">
      <c r="A4" s="142"/>
      <c r="B4" s="142"/>
      <c r="C4" s="45" t="s">
        <v>74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7" t="s">
        <v>54</v>
      </c>
      <c r="P4" s="146"/>
    </row>
    <row r="5" spans="1:19" s="2" customFormat="1" ht="14.9" customHeight="1" x14ac:dyDescent="0.3">
      <c r="A5" s="143"/>
      <c r="B5" s="143"/>
      <c r="C5" s="6" t="s">
        <v>72</v>
      </c>
      <c r="D5" s="78">
        <v>30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9">
        <f>SUM(D5:N5)</f>
        <v>30</v>
      </c>
      <c r="P5" s="78">
        <v>20</v>
      </c>
    </row>
    <row r="6" spans="1:19" ht="14.9" customHeight="1" x14ac:dyDescent="0.3">
      <c r="A6" s="9">
        <v>1</v>
      </c>
      <c r="B6" s="10" t="str">
        <f>รายชื่อนักเรียน_real!B1&amp;รายชื่อนักเรียน_real!C1&amp;" "&amp;รายชื่อนักเรียน_real!D1</f>
        <v>เด็กชายอภิสิทธิ์ สีทอง</v>
      </c>
      <c r="C6" s="16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79">
        <f>SUM(D6:N6)</f>
        <v>0</v>
      </c>
      <c r="P6" s="80"/>
    </row>
    <row r="7" spans="1:19" ht="14.9" customHeight="1" x14ac:dyDescent="0.3">
      <c r="A7" s="9">
        <v>2</v>
      </c>
      <c r="B7" s="10" t="str">
        <f>รายชื่อนักเรียน_real!B2&amp;รายชื่อนักเรียน_real!C2&amp;" "&amp;รายชื่อนักเรียน_real!D2</f>
        <v>เด็กชายปวเรศ สุดใจ</v>
      </c>
      <c r="C7" s="16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79">
        <f t="shared" ref="O7:O48" si="0">SUM(D7:N7)</f>
        <v>0</v>
      </c>
      <c r="P7" s="80"/>
    </row>
    <row r="8" spans="1:19" ht="14.9" customHeight="1" x14ac:dyDescent="0.3">
      <c r="A8" s="9">
        <v>3</v>
      </c>
      <c r="B8" s="10" t="str">
        <f>รายชื่อนักเรียน_real!B3&amp;รายชื่อนักเรียน_real!C3&amp;" "&amp;รายชื่อนักเรียน_real!D3</f>
        <v>เด็กชายธวัชชัย แสงทอง</v>
      </c>
      <c r="C8" s="16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79">
        <f t="shared" si="0"/>
        <v>0</v>
      </c>
      <c r="P8" s="80"/>
    </row>
    <row r="9" spans="1:19" ht="14.9" customHeight="1" x14ac:dyDescent="0.3">
      <c r="A9" s="9">
        <v>4</v>
      </c>
      <c r="B9" s="10" t="str">
        <f>รายชื่อนักเรียน_real!B4&amp;รายชื่อนักเรียน_real!C4&amp;" "&amp;รายชื่อนักเรียน_real!D4</f>
        <v>เด็กชายจิราวัฒน์ รักดี</v>
      </c>
      <c r="C9" s="16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79">
        <f t="shared" si="0"/>
        <v>0</v>
      </c>
      <c r="P9" s="80"/>
    </row>
    <row r="10" spans="1:19" ht="14.9" customHeight="1" x14ac:dyDescent="0.3">
      <c r="A10" s="9">
        <v>5</v>
      </c>
      <c r="B10" s="10" t="str">
        <f>รายชื่อนักเรียน_real!B5&amp;รายชื่อนักเรียน_real!C5&amp;" "&amp;รายชื่อนักเรียน_real!D5</f>
        <v>เด็กชายก้องภพ เจริญกิจ</v>
      </c>
      <c r="C10" s="16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79">
        <f t="shared" si="0"/>
        <v>0</v>
      </c>
      <c r="P10" s="80"/>
    </row>
    <row r="11" spans="1:19" ht="14.9" customHeight="1" x14ac:dyDescent="0.3">
      <c r="A11" s="9">
        <v>6</v>
      </c>
      <c r="B11" s="10" t="str">
        <f>รายชื่อนักเรียน_real!B6&amp;รายชื่อนักเรียน_real!C6&amp;" "&amp;รายชื่อนักเรียน_real!D6</f>
        <v>เด็กชายพชร ประเสริฐ</v>
      </c>
      <c r="C11" s="16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79">
        <f t="shared" si="0"/>
        <v>0</v>
      </c>
      <c r="P11" s="80"/>
      <c r="S11" s="4"/>
    </row>
    <row r="12" spans="1:19" ht="14.9" customHeight="1" x14ac:dyDescent="0.3">
      <c r="A12" s="9">
        <v>7</v>
      </c>
      <c r="B12" s="10" t="str">
        <f>รายชื่อนักเรียน_real!B7&amp;รายชื่อนักเรียน_real!C7&amp;" "&amp;รายชื่อนักเรียน_real!D7</f>
        <v>เด็กชายวีรภัทร ลือชา</v>
      </c>
      <c r="C12" s="16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79">
        <f t="shared" si="0"/>
        <v>0</v>
      </c>
      <c r="P12" s="80"/>
    </row>
    <row r="13" spans="1:19" ht="14.9" customHeight="1" x14ac:dyDescent="0.3">
      <c r="A13" s="9">
        <v>8</v>
      </c>
      <c r="B13" s="10" t="str">
        <f>รายชื่อนักเรียน_real!B8&amp;รายชื่อนักเรียน_real!C8&amp;" "&amp;รายชื่อนักเรียน_real!D8</f>
        <v>เด็กชายภูวเดช คำปลิว</v>
      </c>
      <c r="C13" s="16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79">
        <f t="shared" si="0"/>
        <v>0</v>
      </c>
      <c r="P13" s="80"/>
    </row>
    <row r="14" spans="1:19" ht="14.9" customHeight="1" x14ac:dyDescent="0.3">
      <c r="A14" s="9">
        <v>9</v>
      </c>
      <c r="B14" s="10" t="str">
        <f>รายชื่อนักเรียน_real!B9&amp;รายชื่อนักเรียน_real!C9&amp;" "&amp;รายชื่อนักเรียน_real!D9</f>
        <v>เด็กชายสิทธิโชค อุ่นเรือน</v>
      </c>
      <c r="C14" s="16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79">
        <f t="shared" si="0"/>
        <v>0</v>
      </c>
      <c r="P14" s="80"/>
    </row>
    <row r="15" spans="1:19" ht="14.9" customHeight="1" x14ac:dyDescent="0.3">
      <c r="A15" s="9">
        <v>10</v>
      </c>
      <c r="B15" s="10" t="str">
        <f>รายชื่อนักเรียน_real!B10&amp;รายชื่อนักเรียน_real!C10&amp;" "&amp;รายชื่อนักเรียน_real!D10</f>
        <v>เด็กชายคณาธิป งามเมือง</v>
      </c>
      <c r="C15" s="16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79">
        <f t="shared" si="0"/>
        <v>0</v>
      </c>
      <c r="P15" s="80"/>
    </row>
    <row r="16" spans="1:19" ht="14.9" customHeight="1" x14ac:dyDescent="0.3">
      <c r="A16" s="9">
        <v>11</v>
      </c>
      <c r="B16" s="10" t="str">
        <f>รายชื่อนักเรียน_real!B11&amp;รายชื่อนักเรียน_real!C11&amp;" "&amp;รายชื่อนักเรียน_real!D11</f>
        <v>เด็กชายรัชชานนท์ มั่งคั่ง</v>
      </c>
      <c r="C16" s="16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79">
        <f t="shared" si="0"/>
        <v>0</v>
      </c>
      <c r="P16" s="80"/>
    </row>
    <row r="17" spans="1:16" ht="14.9" customHeight="1" x14ac:dyDescent="0.3">
      <c r="A17" s="9">
        <v>12</v>
      </c>
      <c r="B17" s="10" t="str">
        <f>รายชื่อนักเรียน_real!B12&amp;รายชื่อนักเรียน_real!C12&amp;" "&amp;รายชื่อนักเรียน_real!D12</f>
        <v>เด็กชายณัฐดนัย ปัญญาไว</v>
      </c>
      <c r="C17" s="16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79">
        <f t="shared" si="0"/>
        <v>0</v>
      </c>
      <c r="P17" s="80"/>
    </row>
    <row r="18" spans="1:16" ht="14.9" customHeight="1" x14ac:dyDescent="0.3">
      <c r="A18" s="9">
        <v>13</v>
      </c>
      <c r="B18" s="10" t="str">
        <f>รายชื่อนักเรียน_real!B13&amp;รายชื่อนักเรียน_real!C13&amp;" "&amp;รายชื่อนักเรียน_real!D13</f>
        <v>เด็กชายภาณุวัฒน์ สุขเกษม</v>
      </c>
      <c r="C18" s="16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79">
        <f t="shared" si="0"/>
        <v>0</v>
      </c>
      <c r="P18" s="80"/>
    </row>
    <row r="19" spans="1:16" ht="14.9" customHeight="1" x14ac:dyDescent="0.3">
      <c r="A19" s="9">
        <v>14</v>
      </c>
      <c r="B19" s="10" t="str">
        <f>รายชื่อนักเรียน_real!B14&amp;รายชื่อนักเรียน_real!C14&amp;" "&amp;รายชื่อนักเรียน_real!D14</f>
        <v>เด็กชายปฐวี เจียมดี</v>
      </c>
      <c r="C19" s="16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79">
        <f t="shared" si="0"/>
        <v>0</v>
      </c>
      <c r="P19" s="80"/>
    </row>
    <row r="20" spans="1:16" ht="14.9" customHeight="1" x14ac:dyDescent="0.3">
      <c r="A20" s="9">
        <v>15</v>
      </c>
      <c r="B20" s="10" t="str">
        <f>รายชื่อนักเรียน_real!B15&amp;รายชื่อนักเรียน_real!C15&amp;" "&amp;รายชื่อนักเรียน_real!D15</f>
        <v>เด็กชายพีรวิชญ์ สีมา</v>
      </c>
      <c r="C20" s="16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79">
        <f t="shared" si="0"/>
        <v>0</v>
      </c>
      <c r="P20" s="80"/>
    </row>
    <row r="21" spans="1:16" ht="14.9" customHeight="1" x14ac:dyDescent="0.3">
      <c r="A21" s="9">
        <v>16</v>
      </c>
      <c r="B21" s="10" t="str">
        <f>รายชื่อนักเรียน_real!B16&amp;รายชื่อนักเรียน_real!C16&amp;" "&amp;รายชื่อนักเรียน_real!D16</f>
        <v>เด็กชายชนาธิป โยธา</v>
      </c>
      <c r="C21" s="16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79">
        <f t="shared" si="0"/>
        <v>0</v>
      </c>
      <c r="P21" s="80"/>
    </row>
    <row r="22" spans="1:16" ht="14.9" customHeight="1" x14ac:dyDescent="0.3">
      <c r="A22" s="9">
        <v>17</v>
      </c>
      <c r="B22" s="10" t="str">
        <f>รายชื่อนักเรียน_real!B17&amp;รายชื่อนักเรียน_real!C17&amp;" "&amp;รายชื่อนักเรียน_real!D17</f>
        <v>เด็กชายธนวัฒน์ ศรีศักดิ์</v>
      </c>
      <c r="C22" s="16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79">
        <f t="shared" si="0"/>
        <v>0</v>
      </c>
      <c r="P22" s="80"/>
    </row>
    <row r="23" spans="1:16" ht="14.9" customHeight="1" x14ac:dyDescent="0.3">
      <c r="A23" s="9">
        <v>18</v>
      </c>
      <c r="B23" s="10" t="str">
        <f>รายชื่อนักเรียน_real!B18&amp;รายชื่อนักเรียน_real!C18&amp;" "&amp;รายชื่อนักเรียน_real!D18</f>
        <v>เด็กหญิงศศิธร ใจเย็น</v>
      </c>
      <c r="C23" s="16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79">
        <f t="shared" si="0"/>
        <v>0</v>
      </c>
      <c r="P23" s="80"/>
    </row>
    <row r="24" spans="1:16" ht="14.9" customHeight="1" x14ac:dyDescent="0.3">
      <c r="A24" s="9">
        <v>19</v>
      </c>
      <c r="B24" s="10" t="str">
        <f>รายชื่อนักเรียน_real!B19&amp;รายชื่อนักเรียน_real!C19&amp;" "&amp;รายชื่อนักเรียน_real!D19</f>
        <v xml:space="preserve"> </v>
      </c>
      <c r="C24" s="16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79">
        <f t="shared" si="0"/>
        <v>0</v>
      </c>
      <c r="P24" s="80"/>
    </row>
    <row r="25" spans="1:16" ht="14.9" customHeight="1" x14ac:dyDescent="0.3">
      <c r="A25" s="9">
        <v>20</v>
      </c>
      <c r="B25" s="10" t="str">
        <f>รายชื่อนักเรียน_real!B20&amp;รายชื่อนักเรียน_real!C20&amp;" "&amp;รายชื่อนักเรียน_real!D20</f>
        <v xml:space="preserve"> </v>
      </c>
      <c r="C25" s="16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79">
        <f t="shared" si="0"/>
        <v>0</v>
      </c>
      <c r="P25" s="80"/>
    </row>
    <row r="26" spans="1:16" ht="14.9" customHeight="1" x14ac:dyDescent="0.3">
      <c r="A26" s="9">
        <v>21</v>
      </c>
      <c r="B26" s="10" t="str">
        <f>รายชื่อนักเรียน_real!B21&amp;รายชื่อนักเรียน_real!C21&amp;" "&amp;รายชื่อนักเรียน_real!D21</f>
        <v xml:space="preserve"> </v>
      </c>
      <c r="C26" s="16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79">
        <f t="shared" si="0"/>
        <v>0</v>
      </c>
      <c r="P26" s="80"/>
    </row>
    <row r="27" spans="1:16" ht="14.9" customHeight="1" x14ac:dyDescent="0.3">
      <c r="A27" s="9">
        <v>22</v>
      </c>
      <c r="B27" s="10" t="str">
        <f>รายชื่อนักเรียน_real!B22&amp;รายชื่อนักเรียน_real!C22&amp;" "&amp;รายชื่อนักเรียน_real!D22</f>
        <v xml:space="preserve"> </v>
      </c>
      <c r="C27" s="16"/>
      <c r="D27" s="80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79">
        <f t="shared" si="0"/>
        <v>0</v>
      </c>
      <c r="P27" s="80"/>
    </row>
    <row r="28" spans="1:16" ht="14.9" customHeight="1" x14ac:dyDescent="0.3">
      <c r="A28" s="9">
        <v>23</v>
      </c>
      <c r="B28" s="10" t="str">
        <f>รายชื่อนักเรียน_real!B23&amp;รายชื่อนักเรียน_real!C23&amp;" "&amp;รายชื่อนักเรียน_real!D23</f>
        <v xml:space="preserve"> </v>
      </c>
      <c r="C28" s="16"/>
      <c r="D28" s="80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79">
        <f t="shared" si="0"/>
        <v>0</v>
      </c>
      <c r="P28" s="80"/>
    </row>
    <row r="29" spans="1:16" ht="14.9" customHeight="1" x14ac:dyDescent="0.3">
      <c r="A29" s="9">
        <v>24</v>
      </c>
      <c r="B29" s="10" t="str">
        <f>รายชื่อนักเรียน_real!B24&amp;รายชื่อนักเรียน_real!C24&amp;" "&amp;รายชื่อนักเรียน_real!D24</f>
        <v xml:space="preserve"> </v>
      </c>
      <c r="C29" s="16"/>
      <c r="D29" s="80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79">
        <f t="shared" si="0"/>
        <v>0</v>
      </c>
      <c r="P29" s="80"/>
    </row>
    <row r="30" spans="1:16" ht="14.9" customHeight="1" x14ac:dyDescent="0.3">
      <c r="A30" s="9">
        <v>25</v>
      </c>
      <c r="B30" s="10" t="str">
        <f>รายชื่อนักเรียน_real!B25&amp;รายชื่อนักเรียน_real!C25&amp;" "&amp;รายชื่อนักเรียน_real!D25</f>
        <v xml:space="preserve"> </v>
      </c>
      <c r="C30" s="16"/>
      <c r="D30" s="80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79">
        <f t="shared" si="0"/>
        <v>0</v>
      </c>
      <c r="P30" s="80"/>
    </row>
    <row r="31" spans="1:16" ht="14.9" customHeight="1" x14ac:dyDescent="0.3">
      <c r="A31" s="9">
        <v>26</v>
      </c>
      <c r="B31" s="10" t="str">
        <f>รายชื่อนักเรียน_real!B26&amp;รายชื่อนักเรียน_real!C26&amp;" "&amp;รายชื่อนักเรียน_real!D26</f>
        <v xml:space="preserve"> </v>
      </c>
      <c r="C31" s="16"/>
      <c r="D31" s="80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79">
        <f t="shared" si="0"/>
        <v>0</v>
      </c>
      <c r="P31" s="80"/>
    </row>
    <row r="32" spans="1:16" ht="14.9" customHeight="1" x14ac:dyDescent="0.3">
      <c r="A32" s="9">
        <v>27</v>
      </c>
      <c r="B32" s="10" t="str">
        <f>รายชื่อนักเรียน_real!B27&amp;รายชื่อนักเรียน_real!C27&amp;" "&amp;รายชื่อนักเรียน_real!D27</f>
        <v xml:space="preserve"> </v>
      </c>
      <c r="C32" s="16"/>
      <c r="D32" s="80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79">
        <f t="shared" si="0"/>
        <v>0</v>
      </c>
      <c r="P32" s="80"/>
    </row>
    <row r="33" spans="1:16" ht="14.9" customHeight="1" x14ac:dyDescent="0.3">
      <c r="A33" s="9">
        <v>28</v>
      </c>
      <c r="B33" s="10" t="str">
        <f>รายชื่อนักเรียน_real!B28&amp;รายชื่อนักเรียน_real!C28&amp;" "&amp;รายชื่อนักเรียน_real!D28</f>
        <v xml:space="preserve"> </v>
      </c>
      <c r="C33" s="16"/>
      <c r="D33" s="80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79">
        <f t="shared" si="0"/>
        <v>0</v>
      </c>
      <c r="P33" s="80"/>
    </row>
    <row r="34" spans="1:16" ht="14.9" customHeight="1" x14ac:dyDescent="0.3">
      <c r="A34" s="9">
        <v>29</v>
      </c>
      <c r="B34" s="10" t="str">
        <f>รายชื่อนักเรียน_real!B29&amp;รายชื่อนักเรียน_real!C29&amp;" "&amp;รายชื่อนักเรียน_real!D29</f>
        <v xml:space="preserve"> </v>
      </c>
      <c r="C34" s="16"/>
      <c r="D34" s="80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79">
        <f t="shared" si="0"/>
        <v>0</v>
      </c>
      <c r="P34" s="80"/>
    </row>
    <row r="35" spans="1:16" ht="14.9" customHeight="1" x14ac:dyDescent="0.3">
      <c r="A35" s="9">
        <v>30</v>
      </c>
      <c r="B35" s="10" t="str">
        <f>รายชื่อนักเรียน_real!B30&amp;รายชื่อนักเรียน_real!C30&amp;" "&amp;รายชื่อนักเรียน_real!D30</f>
        <v xml:space="preserve"> </v>
      </c>
      <c r="C35" s="16"/>
      <c r="D35" s="80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79">
        <f t="shared" si="0"/>
        <v>0</v>
      </c>
      <c r="P35" s="80"/>
    </row>
    <row r="36" spans="1:16" ht="14.9" customHeight="1" x14ac:dyDescent="0.3">
      <c r="A36" s="9">
        <v>31</v>
      </c>
      <c r="B36" s="10" t="str">
        <f>รายชื่อนักเรียน_real!B31&amp;รายชื่อนักเรียน_real!C31&amp;" "&amp;รายชื่อนักเรียน_real!D31</f>
        <v xml:space="preserve"> </v>
      </c>
      <c r="C36" s="16"/>
      <c r="D36" s="80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79">
        <f t="shared" si="0"/>
        <v>0</v>
      </c>
      <c r="P36" s="80"/>
    </row>
    <row r="37" spans="1:16" ht="14.9" customHeight="1" x14ac:dyDescent="0.3">
      <c r="A37" s="9">
        <v>32</v>
      </c>
      <c r="B37" s="10" t="str">
        <f>รายชื่อนักเรียน_real!B32&amp;รายชื่อนักเรียน_real!C32&amp;" "&amp;รายชื่อนักเรียน_real!D32</f>
        <v xml:space="preserve"> </v>
      </c>
      <c r="C37" s="16"/>
      <c r="D37" s="80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79">
        <f t="shared" si="0"/>
        <v>0</v>
      </c>
      <c r="P37" s="80"/>
    </row>
    <row r="38" spans="1:16" ht="14.9" customHeight="1" x14ac:dyDescent="0.3">
      <c r="A38" s="9">
        <v>33</v>
      </c>
      <c r="B38" s="10" t="str">
        <f>รายชื่อนักเรียน_real!B33&amp;รายชื่อนักเรียน_real!C33&amp;" "&amp;รายชื่อนักเรียน_real!D33</f>
        <v xml:space="preserve"> </v>
      </c>
      <c r="C38" s="16"/>
      <c r="D38" s="80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79">
        <f t="shared" si="0"/>
        <v>0</v>
      </c>
      <c r="P38" s="80"/>
    </row>
    <row r="39" spans="1:16" ht="14.9" customHeight="1" x14ac:dyDescent="0.3">
      <c r="A39" s="9">
        <v>34</v>
      </c>
      <c r="B39" s="10" t="str">
        <f>รายชื่อนักเรียน_real!B34&amp;รายชื่อนักเรียน_real!C34&amp;" "&amp;รายชื่อนักเรียน_real!D34</f>
        <v xml:space="preserve"> </v>
      </c>
      <c r="C39" s="16"/>
      <c r="D39" s="80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79">
        <f t="shared" si="0"/>
        <v>0</v>
      </c>
      <c r="P39" s="80"/>
    </row>
    <row r="40" spans="1:16" ht="14.9" customHeight="1" x14ac:dyDescent="0.3">
      <c r="A40" s="9">
        <v>35</v>
      </c>
      <c r="B40" s="10" t="str">
        <f>รายชื่อนักเรียน_real!B35&amp;รายชื่อนักเรียน_real!C35&amp;" "&amp;รายชื่อนักเรียน_real!D35</f>
        <v xml:space="preserve"> </v>
      </c>
      <c r="C40" s="16"/>
      <c r="D40" s="80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79">
        <f t="shared" si="0"/>
        <v>0</v>
      </c>
      <c r="P40" s="80"/>
    </row>
    <row r="41" spans="1:16" ht="14.9" customHeight="1" x14ac:dyDescent="0.3">
      <c r="A41" s="9">
        <v>36</v>
      </c>
      <c r="B41" s="10" t="str">
        <f>รายชื่อนักเรียน_real!B36&amp;รายชื่อนักเรียน_real!C36&amp;" "&amp;รายชื่อนักเรียน_real!D36</f>
        <v xml:space="preserve"> </v>
      </c>
      <c r="C41" s="16"/>
      <c r="D41" s="80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79">
        <f t="shared" si="0"/>
        <v>0</v>
      </c>
      <c r="P41" s="80"/>
    </row>
    <row r="42" spans="1:16" ht="14.9" customHeight="1" x14ac:dyDescent="0.3">
      <c r="A42" s="9">
        <v>37</v>
      </c>
      <c r="B42" s="10" t="str">
        <f>รายชื่อนักเรียน_real!B37&amp;รายชื่อนักเรียน_real!C37&amp;" "&amp;รายชื่อนักเรียน_real!D37</f>
        <v xml:space="preserve"> </v>
      </c>
      <c r="C42" s="16"/>
      <c r="D42" s="80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79">
        <f t="shared" si="0"/>
        <v>0</v>
      </c>
      <c r="P42" s="80"/>
    </row>
    <row r="43" spans="1:16" ht="14.9" customHeight="1" x14ac:dyDescent="0.3">
      <c r="A43" s="9">
        <v>38</v>
      </c>
      <c r="B43" s="10" t="str">
        <f>รายชื่อนักเรียน_real!B38&amp;รายชื่อนักเรียน_real!C38&amp;" "&amp;รายชื่อนักเรียน_real!D38</f>
        <v xml:space="preserve"> </v>
      </c>
      <c r="C43" s="16"/>
      <c r="D43" s="80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79">
        <f t="shared" si="0"/>
        <v>0</v>
      </c>
      <c r="P43" s="80"/>
    </row>
    <row r="44" spans="1:16" ht="14.9" customHeight="1" x14ac:dyDescent="0.3">
      <c r="A44" s="9">
        <v>39</v>
      </c>
      <c r="B44" s="10" t="str">
        <f>รายชื่อนักเรียน_real!B39&amp;รายชื่อนักเรียน_real!C39&amp;" "&amp;รายชื่อนักเรียน_real!D39</f>
        <v xml:space="preserve"> </v>
      </c>
      <c r="C44" s="16"/>
      <c r="D44" s="80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79">
        <f t="shared" si="0"/>
        <v>0</v>
      </c>
      <c r="P44" s="80"/>
    </row>
    <row r="45" spans="1:16" ht="14.9" customHeight="1" x14ac:dyDescent="0.3">
      <c r="A45" s="9">
        <v>40</v>
      </c>
      <c r="B45" s="10" t="str">
        <f>รายชื่อนักเรียน_real!B40&amp;รายชื่อนักเรียน_real!C40&amp;" "&amp;รายชื่อนักเรียน_real!D40</f>
        <v xml:space="preserve"> </v>
      </c>
      <c r="C45" s="16"/>
      <c r="D45" s="80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79">
        <f t="shared" si="0"/>
        <v>0</v>
      </c>
      <c r="P45" s="80"/>
    </row>
    <row r="46" spans="1:16" ht="14.9" customHeight="1" x14ac:dyDescent="0.3">
      <c r="A46" s="9">
        <v>41</v>
      </c>
      <c r="B46" s="10" t="str">
        <f>รายชื่อนักเรียน_real!B41&amp;รายชื่อนักเรียน_real!C41&amp;" "&amp;รายชื่อนักเรียน_real!D41</f>
        <v xml:space="preserve"> </v>
      </c>
      <c r="C46" s="16"/>
      <c r="D46" s="80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79">
        <f t="shared" si="0"/>
        <v>0</v>
      </c>
      <c r="P46" s="80"/>
    </row>
    <row r="47" spans="1:16" ht="14.9" customHeight="1" x14ac:dyDescent="0.3">
      <c r="A47" s="9">
        <v>42</v>
      </c>
      <c r="B47" s="10" t="str">
        <f>รายชื่อนักเรียน_real!B42&amp;รายชื่อนักเรียน_real!C42&amp;" "&amp;รายชื่อนักเรียน_real!D42</f>
        <v xml:space="preserve"> </v>
      </c>
      <c r="C47" s="16"/>
      <c r="D47" s="80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79">
        <f t="shared" si="0"/>
        <v>0</v>
      </c>
      <c r="P47" s="80"/>
    </row>
    <row r="48" spans="1:16" ht="14.9" customHeight="1" x14ac:dyDescent="0.3">
      <c r="A48" s="9">
        <v>43</v>
      </c>
      <c r="B48" s="10" t="str">
        <f>รายชื่อนักเรียน_real!B43&amp;รายชื่อนักเรียน_real!C43&amp;" "&amp;รายชื่อนักเรียน_real!D43</f>
        <v xml:space="preserve"> </v>
      </c>
      <c r="C48" s="16"/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79">
        <f t="shared" si="0"/>
        <v>0</v>
      </c>
      <c r="P48" s="80"/>
    </row>
  </sheetData>
  <sheetProtection sheet="1" objects="1" scenarios="1" formatCells="0" formatColumns="0" formatRows="0"/>
  <protectedRanges>
    <protectedRange sqref="D4:N48" name="Range1"/>
    <protectedRange sqref="P5:P48" name="Range2"/>
  </protectedRanges>
  <mergeCells count="5">
    <mergeCell ref="A1:P1"/>
    <mergeCell ref="A3:A5"/>
    <mergeCell ref="B3:B5"/>
    <mergeCell ref="D3:O3"/>
    <mergeCell ref="P3:P4"/>
  </mergeCells>
  <pageMargins left="0.78740157480314965" right="0.11811023622047245" top="0.35433070866141736" bottom="0.15748031496062992" header="0.31496062992125984" footer="0.31496062992125984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3E727-6A06-47E7-9958-8CA912E6878E}">
  <sheetPr codeName="Sheet7"/>
  <dimension ref="A1:S48"/>
  <sheetViews>
    <sheetView showZeros="0" zoomScale="115" zoomScaleNormal="115" zoomScalePageLayoutView="115" workbookViewId="0">
      <selection activeCell="D6" sqref="D6:F23"/>
    </sheetView>
  </sheetViews>
  <sheetFormatPr defaultColWidth="9.08203125" defaultRowHeight="21" x14ac:dyDescent="0.3"/>
  <cols>
    <col min="1" max="1" width="3.58203125" style="2" customWidth="1"/>
    <col min="2" max="2" width="19.83203125" style="1" customWidth="1"/>
    <col min="3" max="3" width="7.9140625" style="1" customWidth="1"/>
    <col min="4" max="15" width="3.58203125" style="76" customWidth="1"/>
    <col min="16" max="16" width="6.58203125" style="76" customWidth="1"/>
    <col min="17" max="16384" width="9.08203125" style="1"/>
  </cols>
  <sheetData>
    <row r="1" spans="1:19" x14ac:dyDescent="0.3">
      <c r="A1" s="140" t="str">
        <f>"รหัสวิชา "&amp;ปก!N11&amp;" ชั้นมัธยมศึกษาปีที่ "&amp;ปก!C10&amp;" ห้องที่ "&amp;ปก!F10&amp;" ปีการศึกษา "&amp;ปก!N10&amp;" ภาคเรียนที่ "&amp;ปก!J10</f>
        <v>รหัสวิชา ว21102 ชั้นมัธยมศึกษาปีที่ ม.1 ห้องที่ 1 ปีการศึกษา 2568 ภาคเรียนที่ 1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</row>
    <row r="2" spans="1:19" ht="8.25" customHeight="1" x14ac:dyDescent="0.3">
      <c r="A2" s="3"/>
      <c r="B2" s="2"/>
      <c r="C2" s="2"/>
    </row>
    <row r="3" spans="1:19" ht="16" customHeight="1" x14ac:dyDescent="0.3">
      <c r="A3" s="141" t="s">
        <v>44</v>
      </c>
      <c r="B3" s="141" t="s">
        <v>45</v>
      </c>
      <c r="C3" s="5" t="s">
        <v>73</v>
      </c>
      <c r="D3" s="144" t="s">
        <v>71</v>
      </c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5" t="s">
        <v>69</v>
      </c>
    </row>
    <row r="4" spans="1:19" ht="16" customHeight="1" x14ac:dyDescent="0.3">
      <c r="A4" s="142"/>
      <c r="B4" s="142"/>
      <c r="C4" s="45" t="s">
        <v>74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77" t="s">
        <v>54</v>
      </c>
      <c r="P4" s="146"/>
    </row>
    <row r="5" spans="1:19" s="2" customFormat="1" ht="14.9" customHeight="1" x14ac:dyDescent="0.3">
      <c r="A5" s="143"/>
      <c r="B5" s="143"/>
      <c r="C5" s="6" t="s">
        <v>72</v>
      </c>
      <c r="D5" s="83">
        <v>30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79">
        <f t="shared" ref="O5:O48" si="0">SUM(D5:N5)</f>
        <v>30</v>
      </c>
      <c r="P5" s="83">
        <v>20</v>
      </c>
    </row>
    <row r="6" spans="1:19" ht="14.9" customHeight="1" x14ac:dyDescent="0.3">
      <c r="A6" s="9">
        <v>1</v>
      </c>
      <c r="B6" s="10" t="str">
        <f>รายชื่อนักเรียน_real!B1&amp;รายชื่อนักเรียน_real!C1&amp;" "&amp;รายชื่อนักเรียน_real!D1</f>
        <v>เด็กชายอภิสิทธิ์ สีทอง</v>
      </c>
      <c r="C6" s="15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79">
        <f t="shared" si="0"/>
        <v>0</v>
      </c>
      <c r="P6" s="84"/>
    </row>
    <row r="7" spans="1:19" ht="14.9" customHeight="1" x14ac:dyDescent="0.3">
      <c r="A7" s="9">
        <v>2</v>
      </c>
      <c r="B7" s="10" t="str">
        <f>รายชื่อนักเรียน_real!B2&amp;รายชื่อนักเรียน_real!C2&amp;" "&amp;รายชื่อนักเรียน_real!D2</f>
        <v>เด็กชายปวเรศ สุดใจ</v>
      </c>
      <c r="C7" s="15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79">
        <f t="shared" si="0"/>
        <v>0</v>
      </c>
      <c r="P7" s="84"/>
    </row>
    <row r="8" spans="1:19" ht="14.9" customHeight="1" x14ac:dyDescent="0.3">
      <c r="A8" s="9">
        <v>3</v>
      </c>
      <c r="B8" s="10" t="str">
        <f>รายชื่อนักเรียน_real!B3&amp;รายชื่อนักเรียน_real!C3&amp;" "&amp;รายชื่อนักเรียน_real!D3</f>
        <v>เด็กชายธวัชชัย แสงทอง</v>
      </c>
      <c r="C8" s="16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79">
        <f t="shared" si="0"/>
        <v>0</v>
      </c>
      <c r="P8" s="84"/>
    </row>
    <row r="9" spans="1:19" ht="14.9" customHeight="1" x14ac:dyDescent="0.3">
      <c r="A9" s="9">
        <v>4</v>
      </c>
      <c r="B9" s="10" t="str">
        <f>รายชื่อนักเรียน_real!B4&amp;รายชื่อนักเรียน_real!C4&amp;" "&amp;รายชื่อนักเรียน_real!D4</f>
        <v>เด็กชายจิราวัฒน์ รักดี</v>
      </c>
      <c r="C9" s="16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79">
        <f t="shared" si="0"/>
        <v>0</v>
      </c>
      <c r="P9" s="84"/>
    </row>
    <row r="10" spans="1:19" ht="14.9" customHeight="1" x14ac:dyDescent="0.3">
      <c r="A10" s="9">
        <v>5</v>
      </c>
      <c r="B10" s="10" t="str">
        <f>รายชื่อนักเรียน_real!B5&amp;รายชื่อนักเรียน_real!C5&amp;" "&amp;รายชื่อนักเรียน_real!D5</f>
        <v>เด็กชายก้องภพ เจริญกิจ</v>
      </c>
      <c r="C10" s="16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79">
        <f t="shared" si="0"/>
        <v>0</v>
      </c>
      <c r="P10" s="84"/>
    </row>
    <row r="11" spans="1:19" ht="14.9" customHeight="1" x14ac:dyDescent="0.3">
      <c r="A11" s="9">
        <v>6</v>
      </c>
      <c r="B11" s="10" t="str">
        <f>รายชื่อนักเรียน_real!B6&amp;รายชื่อนักเรียน_real!C6&amp;" "&amp;รายชื่อนักเรียน_real!D6</f>
        <v>เด็กชายพชร ประเสริฐ</v>
      </c>
      <c r="C11" s="16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79">
        <f t="shared" si="0"/>
        <v>0</v>
      </c>
      <c r="P11" s="84"/>
      <c r="S11" s="4"/>
    </row>
    <row r="12" spans="1:19" ht="14.9" customHeight="1" x14ac:dyDescent="0.3">
      <c r="A12" s="9">
        <v>7</v>
      </c>
      <c r="B12" s="10" t="str">
        <f>รายชื่อนักเรียน_real!B7&amp;รายชื่อนักเรียน_real!C7&amp;" "&amp;รายชื่อนักเรียน_real!D7</f>
        <v>เด็กชายวีรภัทร ลือชา</v>
      </c>
      <c r="C12" s="16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79">
        <f t="shared" si="0"/>
        <v>0</v>
      </c>
      <c r="P12" s="84"/>
    </row>
    <row r="13" spans="1:19" ht="14.9" customHeight="1" x14ac:dyDescent="0.3">
      <c r="A13" s="9">
        <v>8</v>
      </c>
      <c r="B13" s="10" t="str">
        <f>รายชื่อนักเรียน_real!B8&amp;รายชื่อนักเรียน_real!C8&amp;" "&amp;รายชื่อนักเรียน_real!D8</f>
        <v>เด็กชายภูวเดช คำปลิว</v>
      </c>
      <c r="C13" s="16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79">
        <f t="shared" si="0"/>
        <v>0</v>
      </c>
      <c r="P13" s="84"/>
    </row>
    <row r="14" spans="1:19" ht="14.9" customHeight="1" x14ac:dyDescent="0.3">
      <c r="A14" s="9">
        <v>9</v>
      </c>
      <c r="B14" s="10" t="str">
        <f>รายชื่อนักเรียน_real!B9&amp;รายชื่อนักเรียน_real!C9&amp;" "&amp;รายชื่อนักเรียน_real!D9</f>
        <v>เด็กชายสิทธิโชค อุ่นเรือน</v>
      </c>
      <c r="C14" s="16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79">
        <f t="shared" si="0"/>
        <v>0</v>
      </c>
      <c r="P14" s="84"/>
    </row>
    <row r="15" spans="1:19" ht="14.9" customHeight="1" x14ac:dyDescent="0.3">
      <c r="A15" s="9">
        <v>10</v>
      </c>
      <c r="B15" s="10" t="str">
        <f>รายชื่อนักเรียน_real!B10&amp;รายชื่อนักเรียน_real!C10&amp;" "&amp;รายชื่อนักเรียน_real!D10</f>
        <v>เด็กชายคณาธิป งามเมือง</v>
      </c>
      <c r="C15" s="16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79">
        <f t="shared" si="0"/>
        <v>0</v>
      </c>
      <c r="P15" s="84"/>
    </row>
    <row r="16" spans="1:19" ht="14.9" customHeight="1" x14ac:dyDescent="0.3">
      <c r="A16" s="9">
        <v>11</v>
      </c>
      <c r="B16" s="10" t="str">
        <f>รายชื่อนักเรียน_real!B11&amp;รายชื่อนักเรียน_real!C11&amp;" "&amp;รายชื่อนักเรียน_real!D11</f>
        <v>เด็กชายรัชชานนท์ มั่งคั่ง</v>
      </c>
      <c r="C16" s="16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79">
        <f t="shared" si="0"/>
        <v>0</v>
      </c>
      <c r="P16" s="84"/>
    </row>
    <row r="17" spans="1:16" ht="14.9" customHeight="1" x14ac:dyDescent="0.3">
      <c r="A17" s="9">
        <v>12</v>
      </c>
      <c r="B17" s="10" t="str">
        <f>รายชื่อนักเรียน_real!B12&amp;รายชื่อนักเรียน_real!C12&amp;" "&amp;รายชื่อนักเรียน_real!D12</f>
        <v>เด็กชายณัฐดนัย ปัญญาไว</v>
      </c>
      <c r="C17" s="16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79">
        <f t="shared" si="0"/>
        <v>0</v>
      </c>
      <c r="P17" s="84"/>
    </row>
    <row r="18" spans="1:16" ht="14.9" customHeight="1" x14ac:dyDescent="0.3">
      <c r="A18" s="9">
        <v>13</v>
      </c>
      <c r="B18" s="10" t="str">
        <f>รายชื่อนักเรียน_real!B13&amp;รายชื่อนักเรียน_real!C13&amp;" "&amp;รายชื่อนักเรียน_real!D13</f>
        <v>เด็กชายภาณุวัฒน์ สุขเกษม</v>
      </c>
      <c r="C18" s="16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79">
        <f t="shared" si="0"/>
        <v>0</v>
      </c>
      <c r="P18" s="84"/>
    </row>
    <row r="19" spans="1:16" ht="14.9" customHeight="1" x14ac:dyDescent="0.3">
      <c r="A19" s="9">
        <v>14</v>
      </c>
      <c r="B19" s="10" t="str">
        <f>รายชื่อนักเรียน_real!B14&amp;รายชื่อนักเรียน_real!C14&amp;" "&amp;รายชื่อนักเรียน_real!D14</f>
        <v>เด็กชายปฐวี เจียมดี</v>
      </c>
      <c r="C19" s="16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79">
        <f t="shared" si="0"/>
        <v>0</v>
      </c>
      <c r="P19" s="84"/>
    </row>
    <row r="20" spans="1:16" ht="14.9" customHeight="1" x14ac:dyDescent="0.3">
      <c r="A20" s="9">
        <v>15</v>
      </c>
      <c r="B20" s="10" t="str">
        <f>รายชื่อนักเรียน_real!B15&amp;รายชื่อนักเรียน_real!C15&amp;" "&amp;รายชื่อนักเรียน_real!D15</f>
        <v>เด็กชายพีรวิชญ์ สีมา</v>
      </c>
      <c r="C20" s="16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79">
        <f t="shared" si="0"/>
        <v>0</v>
      </c>
      <c r="P20" s="84"/>
    </row>
    <row r="21" spans="1:16" ht="14.9" customHeight="1" x14ac:dyDescent="0.3">
      <c r="A21" s="9">
        <v>16</v>
      </c>
      <c r="B21" s="10" t="str">
        <f>รายชื่อนักเรียน_real!B16&amp;รายชื่อนักเรียน_real!C16&amp;" "&amp;รายชื่อนักเรียน_real!D16</f>
        <v>เด็กชายชนาธิป โยธา</v>
      </c>
      <c r="C21" s="16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79">
        <f t="shared" si="0"/>
        <v>0</v>
      </c>
      <c r="P21" s="84"/>
    </row>
    <row r="22" spans="1:16" ht="14.9" customHeight="1" x14ac:dyDescent="0.3">
      <c r="A22" s="9">
        <v>17</v>
      </c>
      <c r="B22" s="10" t="str">
        <f>รายชื่อนักเรียน_real!B17&amp;รายชื่อนักเรียน_real!C17&amp;" "&amp;รายชื่อนักเรียน_real!D17</f>
        <v>เด็กชายธนวัฒน์ ศรีศักดิ์</v>
      </c>
      <c r="C22" s="16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79">
        <f t="shared" si="0"/>
        <v>0</v>
      </c>
      <c r="P22" s="84"/>
    </row>
    <row r="23" spans="1:16" ht="14.9" customHeight="1" x14ac:dyDescent="0.3">
      <c r="A23" s="9">
        <v>18</v>
      </c>
      <c r="B23" s="10" t="str">
        <f>รายชื่อนักเรียน_real!B18&amp;รายชื่อนักเรียน_real!C18&amp;" "&amp;รายชื่อนักเรียน_real!D18</f>
        <v>เด็กหญิงศศิธร ใจเย็น</v>
      </c>
      <c r="C23" s="16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79">
        <f t="shared" si="0"/>
        <v>0</v>
      </c>
      <c r="P23" s="84"/>
    </row>
    <row r="24" spans="1:16" ht="14.9" customHeight="1" x14ac:dyDescent="0.3">
      <c r="A24" s="9">
        <v>19</v>
      </c>
      <c r="B24" s="10" t="str">
        <f>รายชื่อนักเรียน_real!B19&amp;รายชื่อนักเรียน_real!C19&amp;" "&amp;รายชื่อนักเรียน_real!D19</f>
        <v xml:space="preserve"> </v>
      </c>
      <c r="C24" s="16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79">
        <f t="shared" si="0"/>
        <v>0</v>
      </c>
      <c r="P24" s="84"/>
    </row>
    <row r="25" spans="1:16" ht="14.9" customHeight="1" x14ac:dyDescent="0.3">
      <c r="A25" s="9">
        <v>20</v>
      </c>
      <c r="B25" s="10" t="str">
        <f>รายชื่อนักเรียน_real!B20&amp;รายชื่อนักเรียน_real!C20&amp;" "&amp;รายชื่อนักเรียน_real!D20</f>
        <v xml:space="preserve"> </v>
      </c>
      <c r="C25" s="16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79">
        <f t="shared" si="0"/>
        <v>0</v>
      </c>
      <c r="P25" s="84"/>
    </row>
    <row r="26" spans="1:16" ht="14.9" customHeight="1" x14ac:dyDescent="0.3">
      <c r="A26" s="9">
        <v>21</v>
      </c>
      <c r="B26" s="10" t="str">
        <f>รายชื่อนักเรียน_real!B21&amp;รายชื่อนักเรียน_real!C21&amp;" "&amp;รายชื่อนักเรียน_real!D21</f>
        <v xml:space="preserve"> </v>
      </c>
      <c r="C26" s="16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79">
        <f t="shared" si="0"/>
        <v>0</v>
      </c>
      <c r="P26" s="84"/>
    </row>
    <row r="27" spans="1:16" ht="14.9" customHeight="1" x14ac:dyDescent="0.3">
      <c r="A27" s="9">
        <v>22</v>
      </c>
      <c r="B27" s="10" t="str">
        <f>รายชื่อนักเรียน_real!B22&amp;รายชื่อนักเรียน_real!C22&amp;" "&amp;รายชื่อนักเรียน_real!D22</f>
        <v xml:space="preserve"> </v>
      </c>
      <c r="C27" s="15"/>
      <c r="D27" s="84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79">
        <f t="shared" si="0"/>
        <v>0</v>
      </c>
      <c r="P27" s="84"/>
    </row>
    <row r="28" spans="1:16" ht="14.9" customHeight="1" x14ac:dyDescent="0.3">
      <c r="A28" s="9">
        <v>23</v>
      </c>
      <c r="B28" s="10" t="str">
        <f>รายชื่อนักเรียน_real!B23&amp;รายชื่อนักเรียน_real!C23&amp;" "&amp;รายชื่อนักเรียน_real!D23</f>
        <v xml:space="preserve"> </v>
      </c>
      <c r="C28" s="15"/>
      <c r="D28" s="84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79">
        <f t="shared" si="0"/>
        <v>0</v>
      </c>
      <c r="P28" s="84"/>
    </row>
    <row r="29" spans="1:16" ht="14.9" customHeight="1" x14ac:dyDescent="0.3">
      <c r="A29" s="9">
        <v>24</v>
      </c>
      <c r="B29" s="10" t="str">
        <f>รายชื่อนักเรียน_real!B24&amp;รายชื่อนักเรียน_real!C24&amp;" "&amp;รายชื่อนักเรียน_real!D24</f>
        <v xml:space="preserve"> </v>
      </c>
      <c r="C29" s="15"/>
      <c r="D29" s="84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79">
        <f t="shared" si="0"/>
        <v>0</v>
      </c>
      <c r="P29" s="84"/>
    </row>
    <row r="30" spans="1:16" ht="14.9" customHeight="1" x14ac:dyDescent="0.3">
      <c r="A30" s="9">
        <v>25</v>
      </c>
      <c r="B30" s="10" t="str">
        <f>รายชื่อนักเรียน_real!B25&amp;รายชื่อนักเรียน_real!C25&amp;" "&amp;รายชื่อนักเรียน_real!D25</f>
        <v xml:space="preserve"> </v>
      </c>
      <c r="C30" s="15"/>
      <c r="D30" s="84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79">
        <f t="shared" si="0"/>
        <v>0</v>
      </c>
      <c r="P30" s="84"/>
    </row>
    <row r="31" spans="1:16" ht="14.9" customHeight="1" x14ac:dyDescent="0.3">
      <c r="A31" s="9">
        <v>26</v>
      </c>
      <c r="B31" s="10" t="str">
        <f>รายชื่อนักเรียน_real!B26&amp;รายชื่อนักเรียน_real!C26&amp;" "&amp;รายชื่อนักเรียน_real!D26</f>
        <v xml:space="preserve"> </v>
      </c>
      <c r="C31" s="15"/>
      <c r="D31" s="84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79">
        <f t="shared" si="0"/>
        <v>0</v>
      </c>
      <c r="P31" s="84"/>
    </row>
    <row r="32" spans="1:16" ht="14.9" customHeight="1" x14ac:dyDescent="0.3">
      <c r="A32" s="9">
        <v>27</v>
      </c>
      <c r="B32" s="10" t="str">
        <f>รายชื่อนักเรียน_real!B27&amp;รายชื่อนักเรียน_real!C27&amp;" "&amp;รายชื่อนักเรียน_real!D27</f>
        <v xml:space="preserve"> </v>
      </c>
      <c r="C32" s="15"/>
      <c r="D32" s="84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79">
        <f t="shared" si="0"/>
        <v>0</v>
      </c>
      <c r="P32" s="84"/>
    </row>
    <row r="33" spans="1:16" ht="14.9" customHeight="1" x14ac:dyDescent="0.3">
      <c r="A33" s="9">
        <v>28</v>
      </c>
      <c r="B33" s="10" t="str">
        <f>รายชื่อนักเรียน_real!B28&amp;รายชื่อนักเรียน_real!C28&amp;" "&amp;รายชื่อนักเรียน_real!D28</f>
        <v xml:space="preserve"> </v>
      </c>
      <c r="C33" s="15"/>
      <c r="D33" s="84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79">
        <f t="shared" si="0"/>
        <v>0</v>
      </c>
      <c r="P33" s="84"/>
    </row>
    <row r="34" spans="1:16" ht="14.9" customHeight="1" x14ac:dyDescent="0.3">
      <c r="A34" s="9">
        <v>29</v>
      </c>
      <c r="B34" s="10" t="str">
        <f>รายชื่อนักเรียน_real!B29&amp;รายชื่อนักเรียน_real!C29&amp;" "&amp;รายชื่อนักเรียน_real!D29</f>
        <v xml:space="preserve"> </v>
      </c>
      <c r="C34" s="15"/>
      <c r="D34" s="84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79">
        <f t="shared" si="0"/>
        <v>0</v>
      </c>
      <c r="P34" s="84"/>
    </row>
    <row r="35" spans="1:16" ht="14.9" customHeight="1" x14ac:dyDescent="0.3">
      <c r="A35" s="9">
        <v>30</v>
      </c>
      <c r="B35" s="10" t="str">
        <f>รายชื่อนักเรียน_real!B30&amp;รายชื่อนักเรียน_real!C30&amp;" "&amp;รายชื่อนักเรียน_real!D30</f>
        <v xml:space="preserve"> </v>
      </c>
      <c r="C35" s="15"/>
      <c r="D35" s="84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79">
        <f t="shared" si="0"/>
        <v>0</v>
      </c>
      <c r="P35" s="84"/>
    </row>
    <row r="36" spans="1:16" ht="14.9" customHeight="1" x14ac:dyDescent="0.3">
      <c r="A36" s="9">
        <v>31</v>
      </c>
      <c r="B36" s="10" t="str">
        <f>รายชื่อนักเรียน_real!B31&amp;รายชื่อนักเรียน_real!C31&amp;" "&amp;รายชื่อนักเรียน_real!D31</f>
        <v xml:space="preserve"> </v>
      </c>
      <c r="C36" s="15"/>
      <c r="D36" s="84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79">
        <f t="shared" si="0"/>
        <v>0</v>
      </c>
      <c r="P36" s="84"/>
    </row>
    <row r="37" spans="1:16" ht="14.9" customHeight="1" x14ac:dyDescent="0.3">
      <c r="A37" s="9">
        <v>32</v>
      </c>
      <c r="B37" s="10" t="str">
        <f>รายชื่อนักเรียน_real!B32&amp;รายชื่อนักเรียน_real!C32&amp;" "&amp;รายชื่อนักเรียน_real!D32</f>
        <v xml:space="preserve"> </v>
      </c>
      <c r="C37" s="15"/>
      <c r="D37" s="84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79">
        <f t="shared" si="0"/>
        <v>0</v>
      </c>
      <c r="P37" s="84"/>
    </row>
    <row r="38" spans="1:16" ht="14.9" customHeight="1" x14ac:dyDescent="0.3">
      <c r="A38" s="9">
        <v>33</v>
      </c>
      <c r="B38" s="10" t="str">
        <f>รายชื่อนักเรียน_real!B33&amp;รายชื่อนักเรียน_real!C33&amp;" "&amp;รายชื่อนักเรียน_real!D33</f>
        <v xml:space="preserve"> </v>
      </c>
      <c r="C38" s="15"/>
      <c r="D38" s="84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79">
        <f t="shared" si="0"/>
        <v>0</v>
      </c>
      <c r="P38" s="84"/>
    </row>
    <row r="39" spans="1:16" ht="14.9" customHeight="1" x14ac:dyDescent="0.3">
      <c r="A39" s="9">
        <v>34</v>
      </c>
      <c r="B39" s="10" t="str">
        <f>รายชื่อนักเรียน_real!B34&amp;รายชื่อนักเรียน_real!C34&amp;" "&amp;รายชื่อนักเรียน_real!D34</f>
        <v xml:space="preserve"> </v>
      </c>
      <c r="C39" s="15"/>
      <c r="D39" s="84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79">
        <f t="shared" si="0"/>
        <v>0</v>
      </c>
      <c r="P39" s="84"/>
    </row>
    <row r="40" spans="1:16" ht="14.9" customHeight="1" x14ac:dyDescent="0.3">
      <c r="A40" s="9">
        <v>35</v>
      </c>
      <c r="B40" s="10" t="str">
        <f>รายชื่อนักเรียน_real!B35&amp;รายชื่อนักเรียน_real!C35&amp;" "&amp;รายชื่อนักเรียน_real!D35</f>
        <v xml:space="preserve"> </v>
      </c>
      <c r="C40" s="15"/>
      <c r="D40" s="84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79">
        <f t="shared" si="0"/>
        <v>0</v>
      </c>
      <c r="P40" s="84"/>
    </row>
    <row r="41" spans="1:16" ht="14.9" customHeight="1" x14ac:dyDescent="0.3">
      <c r="A41" s="9">
        <v>36</v>
      </c>
      <c r="B41" s="10" t="str">
        <f>รายชื่อนักเรียน_real!B36&amp;รายชื่อนักเรียน_real!C36&amp;" "&amp;รายชื่อนักเรียน_real!D36</f>
        <v xml:space="preserve"> </v>
      </c>
      <c r="C41" s="15"/>
      <c r="D41" s="84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79">
        <f t="shared" si="0"/>
        <v>0</v>
      </c>
      <c r="P41" s="84"/>
    </row>
    <row r="42" spans="1:16" ht="14.9" customHeight="1" x14ac:dyDescent="0.3">
      <c r="A42" s="9">
        <v>37</v>
      </c>
      <c r="B42" s="10" t="str">
        <f>รายชื่อนักเรียน_real!B37&amp;รายชื่อนักเรียน_real!C37&amp;" "&amp;รายชื่อนักเรียน_real!D37</f>
        <v xml:space="preserve"> </v>
      </c>
      <c r="C42" s="15"/>
      <c r="D42" s="84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79">
        <f t="shared" si="0"/>
        <v>0</v>
      </c>
      <c r="P42" s="84"/>
    </row>
    <row r="43" spans="1:16" ht="14.9" customHeight="1" x14ac:dyDescent="0.3">
      <c r="A43" s="9">
        <v>38</v>
      </c>
      <c r="B43" s="10" t="str">
        <f>รายชื่อนักเรียน_real!B38&amp;รายชื่อนักเรียน_real!C38&amp;" "&amp;รายชื่อนักเรียน_real!D38</f>
        <v xml:space="preserve"> </v>
      </c>
      <c r="C43" s="15"/>
      <c r="D43" s="84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79">
        <f t="shared" si="0"/>
        <v>0</v>
      </c>
      <c r="P43" s="84"/>
    </row>
    <row r="44" spans="1:16" ht="14.9" customHeight="1" x14ac:dyDescent="0.3">
      <c r="A44" s="9">
        <v>39</v>
      </c>
      <c r="B44" s="10" t="str">
        <f>รายชื่อนักเรียน_real!B39&amp;รายชื่อนักเรียน_real!C39&amp;" "&amp;รายชื่อนักเรียน_real!D39</f>
        <v xml:space="preserve"> </v>
      </c>
      <c r="C44" s="15"/>
      <c r="D44" s="84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79">
        <f t="shared" si="0"/>
        <v>0</v>
      </c>
      <c r="P44" s="84"/>
    </row>
    <row r="45" spans="1:16" ht="14.9" customHeight="1" x14ac:dyDescent="0.3">
      <c r="A45" s="9">
        <v>40</v>
      </c>
      <c r="B45" s="10" t="str">
        <f>รายชื่อนักเรียน_real!B40&amp;รายชื่อนักเรียน_real!C40&amp;" "&amp;รายชื่อนักเรียน_real!D40</f>
        <v xml:space="preserve"> </v>
      </c>
      <c r="C45" s="15"/>
      <c r="D45" s="84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79">
        <f t="shared" si="0"/>
        <v>0</v>
      </c>
      <c r="P45" s="84"/>
    </row>
    <row r="46" spans="1:16" ht="14.9" customHeight="1" x14ac:dyDescent="0.3">
      <c r="A46" s="9">
        <v>41</v>
      </c>
      <c r="B46" s="10" t="str">
        <f>รายชื่อนักเรียน_real!B41&amp;รายชื่อนักเรียน_real!C41&amp;" "&amp;รายชื่อนักเรียน_real!D41</f>
        <v xml:space="preserve"> </v>
      </c>
      <c r="C46" s="15"/>
      <c r="D46" s="84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9">
        <f t="shared" si="0"/>
        <v>0</v>
      </c>
      <c r="P46" s="84"/>
    </row>
    <row r="47" spans="1:16" ht="14.9" customHeight="1" x14ac:dyDescent="0.3">
      <c r="A47" s="9">
        <v>42</v>
      </c>
      <c r="B47" s="10" t="str">
        <f>รายชื่อนักเรียน_real!B42&amp;รายชื่อนักเรียน_real!C42&amp;" "&amp;รายชื่อนักเรียน_real!D42</f>
        <v xml:space="preserve"> </v>
      </c>
      <c r="C47" s="15"/>
      <c r="D47" s="84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79">
        <f t="shared" si="0"/>
        <v>0</v>
      </c>
      <c r="P47" s="84"/>
    </row>
    <row r="48" spans="1:16" ht="14.9" customHeight="1" x14ac:dyDescent="0.3">
      <c r="A48" s="9">
        <v>43</v>
      </c>
      <c r="B48" s="10" t="str">
        <f>รายชื่อนักเรียน_real!B43&amp;รายชื่อนักเรียน_real!C43&amp;" "&amp;รายชื่อนักเรียน_real!D43</f>
        <v xml:space="preserve"> </v>
      </c>
      <c r="C48" s="15"/>
      <c r="D48" s="84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79">
        <f t="shared" si="0"/>
        <v>0</v>
      </c>
      <c r="P48" s="84"/>
    </row>
  </sheetData>
  <sheetProtection sheet="1" objects="1" scenarios="1" formatCells="0" formatColumns="0" formatRows="0"/>
  <protectedRanges>
    <protectedRange sqref="P5:P48" name="Range2"/>
    <protectedRange sqref="D4:N48" name="Range1"/>
  </protectedRanges>
  <mergeCells count="5">
    <mergeCell ref="A1:P1"/>
    <mergeCell ref="A3:A5"/>
    <mergeCell ref="B3:B5"/>
    <mergeCell ref="D3:O3"/>
    <mergeCell ref="P3:P4"/>
  </mergeCells>
  <pageMargins left="0.78740157480314965" right="0.11811023622047245" top="0.35433070866141736" bottom="0.15748031496062992" header="0.31496062992125984" footer="0.31496062992125984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N47"/>
  <sheetViews>
    <sheetView showZeros="0" zoomScale="115" zoomScaleNormal="115" zoomScalePageLayoutView="115" workbookViewId="0">
      <selection activeCell="G21" sqref="G21"/>
    </sheetView>
  </sheetViews>
  <sheetFormatPr defaultColWidth="9.08203125" defaultRowHeight="21" x14ac:dyDescent="0.3"/>
  <cols>
    <col min="1" max="1" width="3.58203125" style="2" customWidth="1"/>
    <col min="2" max="2" width="19.83203125" style="1" customWidth="1"/>
    <col min="3" max="3" width="7.9140625" style="2" customWidth="1"/>
    <col min="4" max="4" width="7.83203125" style="2" customWidth="1"/>
    <col min="5" max="5" width="9.6640625" style="2" customWidth="1"/>
    <col min="6" max="6" width="7.83203125" style="2" customWidth="1"/>
    <col min="7" max="7" width="7.58203125" style="2" customWidth="1"/>
    <col min="8" max="9" width="5.83203125" style="2" customWidth="1"/>
    <col min="10" max="10" width="5.5" style="2" customWidth="1"/>
    <col min="11" max="11" width="5.6640625" style="2" customWidth="1"/>
    <col min="12" max="16384" width="9.08203125" style="1"/>
  </cols>
  <sheetData>
    <row r="1" spans="1:14" x14ac:dyDescent="0.3">
      <c r="A1" s="140" t="str">
        <f>"รหัสวิชา "&amp;ปก!N11&amp;" ชั้นมัธยมศึกษาปีที่ "&amp;ปก!C10&amp;" ห้องที่ "&amp;ปก!F10&amp;" ปีการศึกษา "&amp;ปก!N10&amp;" ภาคเรียนที่ "&amp;ปก!J10</f>
        <v>รหัสวิชา ว21102 ชั้นมัธยมศึกษาปีที่ ม.1 ห้องที่ 1 ปีการศึกษา 2568 ภาคเรียนที่ 1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</row>
    <row r="2" spans="1:14" ht="8.25" customHeight="1" x14ac:dyDescent="0.3">
      <c r="A2" s="3"/>
      <c r="B2" s="2"/>
    </row>
    <row r="3" spans="1:14" ht="16" customHeight="1" x14ac:dyDescent="0.3">
      <c r="A3" s="141" t="s">
        <v>44</v>
      </c>
      <c r="B3" s="141" t="s">
        <v>45</v>
      </c>
      <c r="C3" s="5" t="s">
        <v>75</v>
      </c>
      <c r="D3" s="5" t="s">
        <v>68</v>
      </c>
      <c r="E3" s="5" t="s">
        <v>76</v>
      </c>
      <c r="F3" s="5" t="s">
        <v>69</v>
      </c>
      <c r="G3" s="7" t="s">
        <v>54</v>
      </c>
      <c r="H3" s="137" t="s">
        <v>18</v>
      </c>
      <c r="I3" s="137"/>
      <c r="J3" s="137"/>
      <c r="K3" s="137"/>
    </row>
    <row r="4" spans="1:14" ht="16" customHeight="1" x14ac:dyDescent="0.3">
      <c r="A4" s="142"/>
      <c r="B4" s="147"/>
      <c r="C4" s="6">
        <f>'04'!O5</f>
        <v>30</v>
      </c>
      <c r="D4" s="6">
        <f>'04'!P5</f>
        <v>20</v>
      </c>
      <c r="E4" s="6">
        <f>'05'!O5</f>
        <v>30</v>
      </c>
      <c r="F4" s="6">
        <f>'05'!P5</f>
        <v>20</v>
      </c>
      <c r="G4" s="8">
        <f>ROUND(C4+D4+E4+F4, 0)</f>
        <v>100</v>
      </c>
      <c r="H4" s="5" t="s">
        <v>46</v>
      </c>
      <c r="I4" s="5" t="s">
        <v>100</v>
      </c>
      <c r="J4" s="5" t="s">
        <v>47</v>
      </c>
      <c r="K4" s="5" t="s">
        <v>48</v>
      </c>
    </row>
    <row r="5" spans="1:14" ht="14.9" customHeight="1" x14ac:dyDescent="0.3">
      <c r="A5" s="9">
        <v>1</v>
      </c>
      <c r="B5" s="10" t="str">
        <f>รายชื่อนักเรียน_real!B1&amp;รายชื่อนักเรียน_real!C1&amp;" "&amp;รายชื่อนักเรียน_real!D1</f>
        <v>เด็กชายอภิสิทธิ์ สีทอง</v>
      </c>
      <c r="C5" s="6">
        <f>'04'!O6</f>
        <v>0</v>
      </c>
      <c r="D5" s="6">
        <f>'04'!P6</f>
        <v>0</v>
      </c>
      <c r="E5" s="6">
        <f>'05'!O6</f>
        <v>0</v>
      </c>
      <c r="F5" s="6">
        <f>'05'!P6</f>
        <v>0</v>
      </c>
      <c r="G5" s="8">
        <f>ROUND(C5+D5+E5+F5, 0)</f>
        <v>0</v>
      </c>
      <c r="H5" s="6">
        <f>IF(G5="", "", IF(G5&gt;=80, 4, IF(G5&gt;=75, 3.5, IF(G5&gt;=70, 3, IF(G5&gt;=65, 2.5, IF(G5&gt;=60, 2, IF(G5&gt;=55, 1.5, IF(G5&gt;=50, 1, 0))))))))</f>
        <v>0</v>
      </c>
      <c r="I5" s="11"/>
      <c r="J5" s="9"/>
      <c r="K5" s="9"/>
    </row>
    <row r="6" spans="1:14" ht="14.9" customHeight="1" x14ac:dyDescent="0.3">
      <c r="A6" s="9">
        <v>2</v>
      </c>
      <c r="B6" s="10" t="str">
        <f>รายชื่อนักเรียน_real!B2&amp;รายชื่อนักเรียน_real!C2&amp;" "&amp;รายชื่อนักเรียน_real!D2</f>
        <v>เด็กชายปวเรศ สุดใจ</v>
      </c>
      <c r="C6" s="6">
        <f>'04'!O7</f>
        <v>0</v>
      </c>
      <c r="D6" s="6">
        <f>'04'!P7</f>
        <v>0</v>
      </c>
      <c r="E6" s="6">
        <f>'05'!O7</f>
        <v>0</v>
      </c>
      <c r="F6" s="6">
        <f>'05'!P7</f>
        <v>0</v>
      </c>
      <c r="G6" s="8">
        <f t="shared" ref="G6:G47" si="0">ROUND(C6+D6+E6+F6, 0)</f>
        <v>0</v>
      </c>
      <c r="H6" s="6">
        <f t="shared" ref="H6:H47" si="1">IF(G6="", "", IF(G6&gt;=80, 4, IF(G6&gt;=75, 3.5, IF(G6&gt;=70, 3, IF(G6&gt;=65, 2.5, IF(G6&gt;=60, 2, IF(G6&gt;=55, 1.5, IF(G6&gt;=50, 1, 0))))))))</f>
        <v>0</v>
      </c>
      <c r="I6" s="11"/>
      <c r="J6" s="9"/>
      <c r="K6" s="9"/>
    </row>
    <row r="7" spans="1:14" ht="14.9" customHeight="1" x14ac:dyDescent="0.3">
      <c r="A7" s="9">
        <v>3</v>
      </c>
      <c r="B7" s="10" t="str">
        <f>รายชื่อนักเรียน_real!B3&amp;รายชื่อนักเรียน_real!C3&amp;" "&amp;รายชื่อนักเรียน_real!D3</f>
        <v>เด็กชายธวัชชัย แสงทอง</v>
      </c>
      <c r="C7" s="6">
        <f>'04'!O8</f>
        <v>0</v>
      </c>
      <c r="D7" s="6">
        <f>'04'!P8</f>
        <v>0</v>
      </c>
      <c r="E7" s="6">
        <f>'05'!O8</f>
        <v>0</v>
      </c>
      <c r="F7" s="6">
        <f>'05'!P8</f>
        <v>0</v>
      </c>
      <c r="G7" s="8">
        <f t="shared" si="0"/>
        <v>0</v>
      </c>
      <c r="H7" s="6">
        <f t="shared" si="1"/>
        <v>0</v>
      </c>
      <c r="I7" s="11"/>
      <c r="J7" s="9"/>
      <c r="K7" s="9"/>
    </row>
    <row r="8" spans="1:14" ht="14.9" customHeight="1" x14ac:dyDescent="0.3">
      <c r="A8" s="9">
        <v>4</v>
      </c>
      <c r="B8" s="10" t="str">
        <f>รายชื่อนักเรียน_real!B4&amp;รายชื่อนักเรียน_real!C4&amp;" "&amp;รายชื่อนักเรียน_real!D4</f>
        <v>เด็กชายจิราวัฒน์ รักดี</v>
      </c>
      <c r="C8" s="6">
        <f>'04'!O9</f>
        <v>0</v>
      </c>
      <c r="D8" s="6">
        <f>'04'!P9</f>
        <v>0</v>
      </c>
      <c r="E8" s="6">
        <f>'05'!O9</f>
        <v>0</v>
      </c>
      <c r="F8" s="6">
        <f>'05'!P9</f>
        <v>0</v>
      </c>
      <c r="G8" s="8">
        <f t="shared" si="0"/>
        <v>0</v>
      </c>
      <c r="H8" s="6">
        <f t="shared" si="1"/>
        <v>0</v>
      </c>
      <c r="I8" s="11"/>
      <c r="J8" s="9"/>
      <c r="K8" s="9"/>
    </row>
    <row r="9" spans="1:14" ht="14.9" customHeight="1" x14ac:dyDescent="0.3">
      <c r="A9" s="9">
        <v>5</v>
      </c>
      <c r="B9" s="10" t="str">
        <f>รายชื่อนักเรียน_real!B5&amp;รายชื่อนักเรียน_real!C5&amp;" "&amp;รายชื่อนักเรียน_real!D5</f>
        <v>เด็กชายก้องภพ เจริญกิจ</v>
      </c>
      <c r="C9" s="6">
        <f>'04'!O10</f>
        <v>0</v>
      </c>
      <c r="D9" s="6">
        <f>'04'!P10</f>
        <v>0</v>
      </c>
      <c r="E9" s="6">
        <f>'05'!O10</f>
        <v>0</v>
      </c>
      <c r="F9" s="6">
        <f>'05'!P10</f>
        <v>0</v>
      </c>
      <c r="G9" s="8">
        <f t="shared" si="0"/>
        <v>0</v>
      </c>
      <c r="H9" s="6">
        <f t="shared" si="1"/>
        <v>0</v>
      </c>
      <c r="I9" s="11"/>
      <c r="J9" s="9"/>
      <c r="K9" s="9"/>
    </row>
    <row r="10" spans="1:14" ht="14.9" customHeight="1" x14ac:dyDescent="0.3">
      <c r="A10" s="9">
        <v>6</v>
      </c>
      <c r="B10" s="10" t="str">
        <f>รายชื่อนักเรียน_real!B6&amp;รายชื่อนักเรียน_real!C6&amp;" "&amp;รายชื่อนักเรียน_real!D6</f>
        <v>เด็กชายพชร ประเสริฐ</v>
      </c>
      <c r="C10" s="6">
        <f>'04'!O11</f>
        <v>0</v>
      </c>
      <c r="D10" s="6">
        <f>'04'!P11</f>
        <v>0</v>
      </c>
      <c r="E10" s="6">
        <f>'05'!O11</f>
        <v>0</v>
      </c>
      <c r="F10" s="6">
        <f>'05'!P11</f>
        <v>0</v>
      </c>
      <c r="G10" s="8">
        <f t="shared" si="0"/>
        <v>0</v>
      </c>
      <c r="H10" s="6">
        <f t="shared" si="1"/>
        <v>0</v>
      </c>
      <c r="I10" s="11"/>
      <c r="J10" s="9"/>
      <c r="K10" s="9"/>
      <c r="N10" s="4"/>
    </row>
    <row r="11" spans="1:14" ht="14.9" customHeight="1" x14ac:dyDescent="0.3">
      <c r="A11" s="9">
        <v>7</v>
      </c>
      <c r="B11" s="10" t="str">
        <f>รายชื่อนักเรียน_real!B7&amp;รายชื่อนักเรียน_real!C7&amp;" "&amp;รายชื่อนักเรียน_real!D7</f>
        <v>เด็กชายวีรภัทร ลือชา</v>
      </c>
      <c r="C11" s="6">
        <f>'04'!O12</f>
        <v>0</v>
      </c>
      <c r="D11" s="6">
        <f>'04'!P12</f>
        <v>0</v>
      </c>
      <c r="E11" s="6">
        <f>'05'!O12</f>
        <v>0</v>
      </c>
      <c r="F11" s="6">
        <f>'05'!P12</f>
        <v>0</v>
      </c>
      <c r="G11" s="8">
        <f t="shared" si="0"/>
        <v>0</v>
      </c>
      <c r="H11" s="6">
        <f t="shared" si="1"/>
        <v>0</v>
      </c>
      <c r="I11" s="11"/>
      <c r="J11" s="9"/>
      <c r="K11" s="9"/>
    </row>
    <row r="12" spans="1:14" ht="14.9" customHeight="1" x14ac:dyDescent="0.3">
      <c r="A12" s="9">
        <v>8</v>
      </c>
      <c r="B12" s="10" t="str">
        <f>รายชื่อนักเรียน_real!B8&amp;รายชื่อนักเรียน_real!C8&amp;" "&amp;รายชื่อนักเรียน_real!D8</f>
        <v>เด็กชายภูวเดช คำปลิว</v>
      </c>
      <c r="C12" s="6">
        <f>'04'!O13</f>
        <v>0</v>
      </c>
      <c r="D12" s="6">
        <f>'04'!P13</f>
        <v>0</v>
      </c>
      <c r="E12" s="6">
        <f>'05'!O13</f>
        <v>0</v>
      </c>
      <c r="F12" s="6">
        <f>'05'!P13</f>
        <v>0</v>
      </c>
      <c r="G12" s="8">
        <f t="shared" si="0"/>
        <v>0</v>
      </c>
      <c r="H12" s="6">
        <f t="shared" si="1"/>
        <v>0</v>
      </c>
      <c r="I12" s="46"/>
      <c r="J12" s="12"/>
      <c r="K12" s="9"/>
    </row>
    <row r="13" spans="1:14" ht="14.9" customHeight="1" x14ac:dyDescent="0.3">
      <c r="A13" s="9">
        <v>9</v>
      </c>
      <c r="B13" s="10" t="str">
        <f>รายชื่อนักเรียน_real!B9&amp;รายชื่อนักเรียน_real!C9&amp;" "&amp;รายชื่อนักเรียน_real!D9</f>
        <v>เด็กชายสิทธิโชค อุ่นเรือน</v>
      </c>
      <c r="C13" s="6">
        <f>'04'!O14</f>
        <v>0</v>
      </c>
      <c r="D13" s="6">
        <f>'04'!P14</f>
        <v>0</v>
      </c>
      <c r="E13" s="6">
        <f>'05'!O14</f>
        <v>0</v>
      </c>
      <c r="F13" s="6">
        <f>'05'!P14</f>
        <v>0</v>
      </c>
      <c r="G13" s="8">
        <f t="shared" si="0"/>
        <v>0</v>
      </c>
      <c r="H13" s="6">
        <f t="shared" si="1"/>
        <v>0</v>
      </c>
      <c r="I13" s="46"/>
      <c r="J13" s="12"/>
      <c r="K13" s="9"/>
    </row>
    <row r="14" spans="1:14" ht="14.9" customHeight="1" x14ac:dyDescent="0.3">
      <c r="A14" s="9">
        <v>10</v>
      </c>
      <c r="B14" s="10" t="str">
        <f>รายชื่อนักเรียน_real!B10&amp;รายชื่อนักเรียน_real!C10&amp;" "&amp;รายชื่อนักเรียน_real!D10</f>
        <v>เด็กชายคณาธิป งามเมือง</v>
      </c>
      <c r="C14" s="6">
        <f>'04'!O15</f>
        <v>0</v>
      </c>
      <c r="D14" s="6">
        <f>'04'!P15</f>
        <v>0</v>
      </c>
      <c r="E14" s="6">
        <f>'05'!O15</f>
        <v>0</v>
      </c>
      <c r="F14" s="6">
        <f>'05'!P15</f>
        <v>0</v>
      </c>
      <c r="G14" s="8">
        <f t="shared" si="0"/>
        <v>0</v>
      </c>
      <c r="H14" s="6">
        <f t="shared" si="1"/>
        <v>0</v>
      </c>
      <c r="I14" s="46"/>
      <c r="J14" s="12"/>
      <c r="K14" s="9"/>
    </row>
    <row r="15" spans="1:14" ht="14.9" customHeight="1" x14ac:dyDescent="0.3">
      <c r="A15" s="9">
        <v>11</v>
      </c>
      <c r="B15" s="10" t="str">
        <f>รายชื่อนักเรียน_real!B11&amp;รายชื่อนักเรียน_real!C11&amp;" "&amp;รายชื่อนักเรียน_real!D11</f>
        <v>เด็กชายรัชชานนท์ มั่งคั่ง</v>
      </c>
      <c r="C15" s="6">
        <f>'04'!O16</f>
        <v>0</v>
      </c>
      <c r="D15" s="6">
        <f>'04'!P16</f>
        <v>0</v>
      </c>
      <c r="E15" s="6">
        <f>'05'!O16</f>
        <v>0</v>
      </c>
      <c r="F15" s="6">
        <f>'05'!P16</f>
        <v>0</v>
      </c>
      <c r="G15" s="8">
        <f t="shared" si="0"/>
        <v>0</v>
      </c>
      <c r="H15" s="6">
        <f t="shared" si="1"/>
        <v>0</v>
      </c>
      <c r="I15" s="46"/>
      <c r="J15" s="12"/>
      <c r="K15" s="9"/>
    </row>
    <row r="16" spans="1:14" ht="14.9" customHeight="1" x14ac:dyDescent="0.3">
      <c r="A16" s="9">
        <v>12</v>
      </c>
      <c r="B16" s="10" t="str">
        <f>รายชื่อนักเรียน_real!B12&amp;รายชื่อนักเรียน_real!C12&amp;" "&amp;รายชื่อนักเรียน_real!D12</f>
        <v>เด็กชายณัฐดนัย ปัญญาไว</v>
      </c>
      <c r="C16" s="6">
        <f>'04'!O17</f>
        <v>0</v>
      </c>
      <c r="D16" s="6">
        <f>'04'!P17</f>
        <v>0</v>
      </c>
      <c r="E16" s="6">
        <f>'05'!O17</f>
        <v>0</v>
      </c>
      <c r="F16" s="6">
        <f>'05'!P17</f>
        <v>0</v>
      </c>
      <c r="G16" s="8">
        <f t="shared" si="0"/>
        <v>0</v>
      </c>
      <c r="H16" s="6">
        <f t="shared" si="1"/>
        <v>0</v>
      </c>
      <c r="I16" s="46"/>
      <c r="J16" s="12"/>
      <c r="K16" s="9"/>
    </row>
    <row r="17" spans="1:11" ht="14.9" customHeight="1" x14ac:dyDescent="0.3">
      <c r="A17" s="9">
        <v>13</v>
      </c>
      <c r="B17" s="10" t="str">
        <f>รายชื่อนักเรียน_real!B13&amp;รายชื่อนักเรียน_real!C13&amp;" "&amp;รายชื่อนักเรียน_real!D13</f>
        <v>เด็กชายภาณุวัฒน์ สุขเกษม</v>
      </c>
      <c r="C17" s="6">
        <f>'04'!O18</f>
        <v>0</v>
      </c>
      <c r="D17" s="6">
        <f>'04'!P18</f>
        <v>0</v>
      </c>
      <c r="E17" s="6">
        <f>'05'!O18</f>
        <v>0</v>
      </c>
      <c r="F17" s="6">
        <f>'05'!P18</f>
        <v>0</v>
      </c>
      <c r="G17" s="8">
        <f t="shared" si="0"/>
        <v>0</v>
      </c>
      <c r="H17" s="6">
        <f t="shared" si="1"/>
        <v>0</v>
      </c>
      <c r="I17" s="46"/>
      <c r="J17" s="12"/>
      <c r="K17" s="9"/>
    </row>
    <row r="18" spans="1:11" ht="14.9" customHeight="1" x14ac:dyDescent="0.3">
      <c r="A18" s="9">
        <v>14</v>
      </c>
      <c r="B18" s="10" t="str">
        <f>รายชื่อนักเรียน_real!B14&amp;รายชื่อนักเรียน_real!C14&amp;" "&amp;รายชื่อนักเรียน_real!D14</f>
        <v>เด็กชายปฐวี เจียมดี</v>
      </c>
      <c r="C18" s="6">
        <f>'04'!O19</f>
        <v>0</v>
      </c>
      <c r="D18" s="6">
        <f>'04'!P19</f>
        <v>0</v>
      </c>
      <c r="E18" s="6">
        <f>'05'!O19</f>
        <v>0</v>
      </c>
      <c r="F18" s="6">
        <f>'05'!P19</f>
        <v>0</v>
      </c>
      <c r="G18" s="8">
        <f t="shared" si="0"/>
        <v>0</v>
      </c>
      <c r="H18" s="6">
        <f t="shared" si="1"/>
        <v>0</v>
      </c>
      <c r="I18" s="46"/>
      <c r="J18" s="12"/>
      <c r="K18" s="9"/>
    </row>
    <row r="19" spans="1:11" ht="14.9" customHeight="1" x14ac:dyDescent="0.3">
      <c r="A19" s="9">
        <v>15</v>
      </c>
      <c r="B19" s="10" t="str">
        <f>รายชื่อนักเรียน_real!B15&amp;รายชื่อนักเรียน_real!C15&amp;" "&amp;รายชื่อนักเรียน_real!D15</f>
        <v>เด็กชายพีรวิชญ์ สีมา</v>
      </c>
      <c r="C19" s="6">
        <f>'04'!O20</f>
        <v>0</v>
      </c>
      <c r="D19" s="6">
        <f>'04'!P20</f>
        <v>0</v>
      </c>
      <c r="E19" s="6">
        <f>'05'!O20</f>
        <v>0</v>
      </c>
      <c r="F19" s="6">
        <f>'05'!P20</f>
        <v>0</v>
      </c>
      <c r="G19" s="8">
        <f t="shared" si="0"/>
        <v>0</v>
      </c>
      <c r="H19" s="6">
        <f t="shared" si="1"/>
        <v>0</v>
      </c>
      <c r="I19" s="46"/>
      <c r="J19" s="12"/>
      <c r="K19" s="9"/>
    </row>
    <row r="20" spans="1:11" ht="14.9" customHeight="1" x14ac:dyDescent="0.3">
      <c r="A20" s="9">
        <v>16</v>
      </c>
      <c r="B20" s="10" t="str">
        <f>รายชื่อนักเรียน_real!B16&amp;รายชื่อนักเรียน_real!C16&amp;" "&amp;รายชื่อนักเรียน_real!D16</f>
        <v>เด็กชายชนาธิป โยธา</v>
      </c>
      <c r="C20" s="6">
        <f>'04'!O21</f>
        <v>0</v>
      </c>
      <c r="D20" s="6">
        <f>'04'!P21</f>
        <v>0</v>
      </c>
      <c r="E20" s="6">
        <f>'05'!O21</f>
        <v>0</v>
      </c>
      <c r="F20" s="6">
        <f>'05'!P21</f>
        <v>0</v>
      </c>
      <c r="G20" s="8">
        <f t="shared" si="0"/>
        <v>0</v>
      </c>
      <c r="H20" s="6">
        <f t="shared" si="1"/>
        <v>0</v>
      </c>
      <c r="I20" s="46"/>
      <c r="J20" s="12"/>
      <c r="K20" s="9"/>
    </row>
    <row r="21" spans="1:11" ht="14.9" customHeight="1" x14ac:dyDescent="0.3">
      <c r="A21" s="9">
        <v>17</v>
      </c>
      <c r="B21" s="10" t="str">
        <f>รายชื่อนักเรียน_real!B17&amp;รายชื่อนักเรียน_real!C17&amp;" "&amp;รายชื่อนักเรียน_real!D17</f>
        <v>เด็กชายธนวัฒน์ ศรีศักดิ์</v>
      </c>
      <c r="C21" s="6">
        <f>'04'!O22</f>
        <v>0</v>
      </c>
      <c r="D21" s="6">
        <f>'04'!P22</f>
        <v>0</v>
      </c>
      <c r="E21" s="6">
        <f>'05'!O22</f>
        <v>0</v>
      </c>
      <c r="F21" s="6">
        <f>'05'!P22</f>
        <v>0</v>
      </c>
      <c r="G21" s="8">
        <f t="shared" si="0"/>
        <v>0</v>
      </c>
      <c r="H21" s="6">
        <f t="shared" si="1"/>
        <v>0</v>
      </c>
      <c r="I21" s="46"/>
      <c r="J21" s="12"/>
      <c r="K21" s="9"/>
    </row>
    <row r="22" spans="1:11" ht="14.9" customHeight="1" x14ac:dyDescent="0.3">
      <c r="A22" s="9">
        <v>18</v>
      </c>
      <c r="B22" s="10" t="str">
        <f>รายชื่อนักเรียน_real!B18&amp;รายชื่อนักเรียน_real!C18&amp;" "&amp;รายชื่อนักเรียน_real!D18</f>
        <v>เด็กหญิงศศิธร ใจเย็น</v>
      </c>
      <c r="C22" s="6">
        <f>'04'!O23</f>
        <v>0</v>
      </c>
      <c r="D22" s="6">
        <f>'04'!P23</f>
        <v>0</v>
      </c>
      <c r="E22" s="6">
        <f>'05'!O23</f>
        <v>0</v>
      </c>
      <c r="F22" s="6">
        <f>'05'!P23</f>
        <v>0</v>
      </c>
      <c r="G22" s="8">
        <f t="shared" si="0"/>
        <v>0</v>
      </c>
      <c r="H22" s="6">
        <f t="shared" si="1"/>
        <v>0</v>
      </c>
      <c r="I22" s="46"/>
      <c r="J22" s="12"/>
      <c r="K22" s="9"/>
    </row>
    <row r="23" spans="1:11" ht="14.9" customHeight="1" x14ac:dyDescent="0.3">
      <c r="A23" s="9">
        <v>19</v>
      </c>
      <c r="B23" s="10" t="str">
        <f>รายชื่อนักเรียน_real!B19&amp;รายชื่อนักเรียน_real!C19&amp;" "&amp;รายชื่อนักเรียน_real!D19</f>
        <v xml:space="preserve"> </v>
      </c>
      <c r="C23" s="6">
        <f>'04'!O24</f>
        <v>0</v>
      </c>
      <c r="D23" s="6">
        <f>'04'!P24</f>
        <v>0</v>
      </c>
      <c r="E23" s="6">
        <f>'05'!O24</f>
        <v>0</v>
      </c>
      <c r="F23" s="6">
        <f>'05'!P24</f>
        <v>0</v>
      </c>
      <c r="G23" s="8">
        <f t="shared" si="0"/>
        <v>0</v>
      </c>
      <c r="H23" s="6">
        <f t="shared" si="1"/>
        <v>0</v>
      </c>
      <c r="I23" s="46"/>
      <c r="J23" s="12"/>
      <c r="K23" s="9"/>
    </row>
    <row r="24" spans="1:11" ht="14.9" customHeight="1" x14ac:dyDescent="0.3">
      <c r="A24" s="9">
        <v>20</v>
      </c>
      <c r="B24" s="10" t="str">
        <f>รายชื่อนักเรียน_real!B20&amp;รายชื่อนักเรียน_real!C20&amp;" "&amp;รายชื่อนักเรียน_real!D20</f>
        <v xml:space="preserve"> </v>
      </c>
      <c r="C24" s="6">
        <f>'04'!O25</f>
        <v>0</v>
      </c>
      <c r="D24" s="6">
        <f>'04'!P25</f>
        <v>0</v>
      </c>
      <c r="E24" s="6">
        <f>'05'!O25</f>
        <v>0</v>
      </c>
      <c r="F24" s="6">
        <f>'05'!P25</f>
        <v>0</v>
      </c>
      <c r="G24" s="8">
        <f t="shared" si="0"/>
        <v>0</v>
      </c>
      <c r="H24" s="6">
        <f t="shared" si="1"/>
        <v>0</v>
      </c>
      <c r="I24" s="46"/>
      <c r="J24" s="12"/>
      <c r="K24" s="9"/>
    </row>
    <row r="25" spans="1:11" ht="14.9" customHeight="1" x14ac:dyDescent="0.3">
      <c r="A25" s="9">
        <v>21</v>
      </c>
      <c r="B25" s="10" t="str">
        <f>รายชื่อนักเรียน_real!B21&amp;รายชื่อนักเรียน_real!C21&amp;" "&amp;รายชื่อนักเรียน_real!D21</f>
        <v xml:space="preserve"> </v>
      </c>
      <c r="C25" s="6">
        <f>'04'!O26</f>
        <v>0</v>
      </c>
      <c r="D25" s="6">
        <f>'04'!P26</f>
        <v>0</v>
      </c>
      <c r="E25" s="6">
        <f>'05'!O26</f>
        <v>0</v>
      </c>
      <c r="F25" s="6">
        <f>'05'!P26</f>
        <v>0</v>
      </c>
      <c r="G25" s="8">
        <f t="shared" si="0"/>
        <v>0</v>
      </c>
      <c r="H25" s="6">
        <f t="shared" si="1"/>
        <v>0</v>
      </c>
      <c r="I25" s="46"/>
      <c r="J25" s="12"/>
      <c r="K25" s="9"/>
    </row>
    <row r="26" spans="1:11" ht="14.9" customHeight="1" x14ac:dyDescent="0.3">
      <c r="A26" s="9">
        <v>22</v>
      </c>
      <c r="B26" s="10" t="str">
        <f>รายชื่อนักเรียน_real!B22&amp;รายชื่อนักเรียน_real!C22&amp;" "&amp;รายชื่อนักเรียน_real!D22</f>
        <v xml:space="preserve"> </v>
      </c>
      <c r="C26" s="6">
        <f>'04'!O27</f>
        <v>0</v>
      </c>
      <c r="D26" s="6">
        <f>'04'!P27</f>
        <v>0</v>
      </c>
      <c r="E26" s="6">
        <f>'05'!O27</f>
        <v>0</v>
      </c>
      <c r="F26" s="6">
        <f>'05'!P27</f>
        <v>0</v>
      </c>
      <c r="G26" s="8">
        <f t="shared" si="0"/>
        <v>0</v>
      </c>
      <c r="H26" s="6">
        <f t="shared" si="1"/>
        <v>0</v>
      </c>
      <c r="I26" s="46"/>
      <c r="J26" s="12"/>
      <c r="K26" s="9"/>
    </row>
    <row r="27" spans="1:11" ht="14.9" customHeight="1" x14ac:dyDescent="0.3">
      <c r="A27" s="9">
        <v>23</v>
      </c>
      <c r="B27" s="10" t="str">
        <f>รายชื่อนักเรียน_real!B23&amp;รายชื่อนักเรียน_real!C23&amp;" "&amp;รายชื่อนักเรียน_real!D23</f>
        <v xml:space="preserve"> </v>
      </c>
      <c r="C27" s="6">
        <f>'04'!O28</f>
        <v>0</v>
      </c>
      <c r="D27" s="6">
        <f>'04'!P28</f>
        <v>0</v>
      </c>
      <c r="E27" s="6">
        <f>'05'!O28</f>
        <v>0</v>
      </c>
      <c r="F27" s="6">
        <f>'05'!P28</f>
        <v>0</v>
      </c>
      <c r="G27" s="8">
        <f t="shared" si="0"/>
        <v>0</v>
      </c>
      <c r="H27" s="6">
        <f t="shared" si="1"/>
        <v>0</v>
      </c>
      <c r="I27" s="46"/>
      <c r="J27" s="12"/>
      <c r="K27" s="9"/>
    </row>
    <row r="28" spans="1:11" ht="14.9" customHeight="1" x14ac:dyDescent="0.3">
      <c r="A28" s="9">
        <v>24</v>
      </c>
      <c r="B28" s="10" t="str">
        <f>รายชื่อนักเรียน_real!B24&amp;รายชื่อนักเรียน_real!C24&amp;" "&amp;รายชื่อนักเรียน_real!D24</f>
        <v xml:space="preserve"> </v>
      </c>
      <c r="C28" s="6">
        <f>'04'!O29</f>
        <v>0</v>
      </c>
      <c r="D28" s="6">
        <f>'04'!P29</f>
        <v>0</v>
      </c>
      <c r="E28" s="6">
        <f>'05'!O29</f>
        <v>0</v>
      </c>
      <c r="F28" s="6">
        <f>'05'!P29</f>
        <v>0</v>
      </c>
      <c r="G28" s="8">
        <f t="shared" si="0"/>
        <v>0</v>
      </c>
      <c r="H28" s="6">
        <f t="shared" si="1"/>
        <v>0</v>
      </c>
      <c r="I28" s="46"/>
      <c r="J28" s="12"/>
      <c r="K28" s="9"/>
    </row>
    <row r="29" spans="1:11" ht="14.9" customHeight="1" x14ac:dyDescent="0.3">
      <c r="A29" s="9">
        <v>25</v>
      </c>
      <c r="B29" s="10" t="str">
        <f>รายชื่อนักเรียน_real!B25&amp;รายชื่อนักเรียน_real!C25&amp;" "&amp;รายชื่อนักเรียน_real!D25</f>
        <v xml:space="preserve"> </v>
      </c>
      <c r="C29" s="6">
        <f>'04'!O30</f>
        <v>0</v>
      </c>
      <c r="D29" s="6">
        <f>'04'!P30</f>
        <v>0</v>
      </c>
      <c r="E29" s="6">
        <f>'05'!O30</f>
        <v>0</v>
      </c>
      <c r="F29" s="6">
        <f>'05'!P30</f>
        <v>0</v>
      </c>
      <c r="G29" s="8">
        <f t="shared" si="0"/>
        <v>0</v>
      </c>
      <c r="H29" s="6">
        <f t="shared" si="1"/>
        <v>0</v>
      </c>
      <c r="I29" s="46"/>
      <c r="J29" s="12"/>
      <c r="K29" s="9"/>
    </row>
    <row r="30" spans="1:11" ht="14.9" customHeight="1" x14ac:dyDescent="0.3">
      <c r="A30" s="9">
        <v>26</v>
      </c>
      <c r="B30" s="10" t="str">
        <f>รายชื่อนักเรียน_real!B26&amp;รายชื่อนักเรียน_real!C26&amp;" "&amp;รายชื่อนักเรียน_real!D26</f>
        <v xml:space="preserve"> </v>
      </c>
      <c r="C30" s="6">
        <f>'04'!O31</f>
        <v>0</v>
      </c>
      <c r="D30" s="6">
        <f>'04'!P31</f>
        <v>0</v>
      </c>
      <c r="E30" s="6">
        <f>'05'!O31</f>
        <v>0</v>
      </c>
      <c r="F30" s="6">
        <f>'05'!P31</f>
        <v>0</v>
      </c>
      <c r="G30" s="8">
        <f t="shared" si="0"/>
        <v>0</v>
      </c>
      <c r="H30" s="6">
        <f t="shared" si="1"/>
        <v>0</v>
      </c>
      <c r="I30" s="46"/>
      <c r="J30" s="12"/>
      <c r="K30" s="9"/>
    </row>
    <row r="31" spans="1:11" ht="14.9" customHeight="1" x14ac:dyDescent="0.3">
      <c r="A31" s="9">
        <v>27</v>
      </c>
      <c r="B31" s="10" t="str">
        <f>รายชื่อนักเรียน_real!B27&amp;รายชื่อนักเรียน_real!C27&amp;" "&amp;รายชื่อนักเรียน_real!D27</f>
        <v xml:space="preserve"> </v>
      </c>
      <c r="C31" s="6">
        <f>'04'!O32</f>
        <v>0</v>
      </c>
      <c r="D31" s="6">
        <f>'04'!P32</f>
        <v>0</v>
      </c>
      <c r="E31" s="6">
        <f>'05'!O32</f>
        <v>0</v>
      </c>
      <c r="F31" s="6">
        <f>'05'!P32</f>
        <v>0</v>
      </c>
      <c r="G31" s="8">
        <f t="shared" si="0"/>
        <v>0</v>
      </c>
      <c r="H31" s="6">
        <f t="shared" si="1"/>
        <v>0</v>
      </c>
      <c r="I31" s="46"/>
      <c r="J31" s="12"/>
      <c r="K31" s="9"/>
    </row>
    <row r="32" spans="1:11" ht="14.9" customHeight="1" x14ac:dyDescent="0.3">
      <c r="A32" s="9">
        <v>28</v>
      </c>
      <c r="B32" s="10" t="str">
        <f>รายชื่อนักเรียน_real!B28&amp;รายชื่อนักเรียน_real!C28&amp;" "&amp;รายชื่อนักเรียน_real!D28</f>
        <v xml:space="preserve"> </v>
      </c>
      <c r="C32" s="6">
        <f>'04'!O33</f>
        <v>0</v>
      </c>
      <c r="D32" s="6">
        <f>'04'!P33</f>
        <v>0</v>
      </c>
      <c r="E32" s="6">
        <f>'05'!O33</f>
        <v>0</v>
      </c>
      <c r="F32" s="6">
        <f>'05'!P33</f>
        <v>0</v>
      </c>
      <c r="G32" s="8">
        <f t="shared" si="0"/>
        <v>0</v>
      </c>
      <c r="H32" s="6">
        <f t="shared" si="1"/>
        <v>0</v>
      </c>
      <c r="I32" s="46"/>
      <c r="J32" s="12"/>
      <c r="K32" s="9"/>
    </row>
    <row r="33" spans="1:11" ht="14.9" customHeight="1" x14ac:dyDescent="0.3">
      <c r="A33" s="9">
        <v>29</v>
      </c>
      <c r="B33" s="10" t="str">
        <f>รายชื่อนักเรียน_real!B29&amp;รายชื่อนักเรียน_real!C29&amp;" "&amp;รายชื่อนักเรียน_real!D29</f>
        <v xml:space="preserve"> </v>
      </c>
      <c r="C33" s="6">
        <f>'04'!O34</f>
        <v>0</v>
      </c>
      <c r="D33" s="6">
        <f>'04'!P34</f>
        <v>0</v>
      </c>
      <c r="E33" s="6">
        <f>'05'!O34</f>
        <v>0</v>
      </c>
      <c r="F33" s="6">
        <f>'05'!P34</f>
        <v>0</v>
      </c>
      <c r="G33" s="8">
        <f t="shared" si="0"/>
        <v>0</v>
      </c>
      <c r="H33" s="6">
        <f t="shared" si="1"/>
        <v>0</v>
      </c>
      <c r="I33" s="46"/>
      <c r="J33" s="12"/>
      <c r="K33" s="9"/>
    </row>
    <row r="34" spans="1:11" ht="14.9" customHeight="1" x14ac:dyDescent="0.3">
      <c r="A34" s="9">
        <v>30</v>
      </c>
      <c r="B34" s="10" t="str">
        <f>รายชื่อนักเรียน_real!B30&amp;รายชื่อนักเรียน_real!C30&amp;" "&amp;รายชื่อนักเรียน_real!D30</f>
        <v xml:space="preserve"> </v>
      </c>
      <c r="C34" s="6">
        <f>'04'!O35</f>
        <v>0</v>
      </c>
      <c r="D34" s="6">
        <f>'04'!P35</f>
        <v>0</v>
      </c>
      <c r="E34" s="6">
        <f>'05'!O35</f>
        <v>0</v>
      </c>
      <c r="F34" s="6">
        <f>'05'!P35</f>
        <v>0</v>
      </c>
      <c r="G34" s="8">
        <f t="shared" si="0"/>
        <v>0</v>
      </c>
      <c r="H34" s="6">
        <f t="shared" si="1"/>
        <v>0</v>
      </c>
      <c r="I34" s="46"/>
      <c r="J34" s="12"/>
      <c r="K34" s="9"/>
    </row>
    <row r="35" spans="1:11" ht="14.9" customHeight="1" x14ac:dyDescent="0.3">
      <c r="A35" s="9">
        <v>31</v>
      </c>
      <c r="B35" s="10" t="str">
        <f>รายชื่อนักเรียน_real!B31&amp;รายชื่อนักเรียน_real!C31&amp;" "&amp;รายชื่อนักเรียน_real!D31</f>
        <v xml:space="preserve"> </v>
      </c>
      <c r="C35" s="6">
        <f>'04'!O36</f>
        <v>0</v>
      </c>
      <c r="D35" s="6">
        <f>'04'!P36</f>
        <v>0</v>
      </c>
      <c r="E35" s="6">
        <f>'05'!O36</f>
        <v>0</v>
      </c>
      <c r="F35" s="6">
        <f>'05'!P36</f>
        <v>0</v>
      </c>
      <c r="G35" s="8">
        <f t="shared" si="0"/>
        <v>0</v>
      </c>
      <c r="H35" s="6">
        <f t="shared" si="1"/>
        <v>0</v>
      </c>
      <c r="I35" s="46"/>
      <c r="J35" s="12"/>
      <c r="K35" s="9"/>
    </row>
    <row r="36" spans="1:11" ht="14.9" customHeight="1" x14ac:dyDescent="0.3">
      <c r="A36" s="9">
        <v>32</v>
      </c>
      <c r="B36" s="10" t="str">
        <f>รายชื่อนักเรียน_real!B32&amp;รายชื่อนักเรียน_real!C32&amp;" "&amp;รายชื่อนักเรียน_real!D32</f>
        <v xml:space="preserve"> </v>
      </c>
      <c r="C36" s="6">
        <f>'04'!O37</f>
        <v>0</v>
      </c>
      <c r="D36" s="6">
        <f>'04'!P37</f>
        <v>0</v>
      </c>
      <c r="E36" s="6">
        <f>'05'!O37</f>
        <v>0</v>
      </c>
      <c r="F36" s="6">
        <f>'05'!P37</f>
        <v>0</v>
      </c>
      <c r="G36" s="8">
        <f t="shared" si="0"/>
        <v>0</v>
      </c>
      <c r="H36" s="6">
        <f t="shared" si="1"/>
        <v>0</v>
      </c>
      <c r="I36" s="46"/>
      <c r="J36" s="12"/>
      <c r="K36" s="9"/>
    </row>
    <row r="37" spans="1:11" ht="14.9" customHeight="1" x14ac:dyDescent="0.3">
      <c r="A37" s="9">
        <v>33</v>
      </c>
      <c r="B37" s="10" t="str">
        <f>รายชื่อนักเรียน_real!B33&amp;รายชื่อนักเรียน_real!C33&amp;" "&amp;รายชื่อนักเรียน_real!D33</f>
        <v xml:space="preserve"> </v>
      </c>
      <c r="C37" s="6">
        <f>'04'!O38</f>
        <v>0</v>
      </c>
      <c r="D37" s="6">
        <f>'04'!P38</f>
        <v>0</v>
      </c>
      <c r="E37" s="6">
        <f>'05'!O38</f>
        <v>0</v>
      </c>
      <c r="F37" s="6">
        <f>'05'!P38</f>
        <v>0</v>
      </c>
      <c r="G37" s="8">
        <f t="shared" si="0"/>
        <v>0</v>
      </c>
      <c r="H37" s="6">
        <f t="shared" si="1"/>
        <v>0</v>
      </c>
      <c r="I37" s="46"/>
      <c r="J37" s="12"/>
      <c r="K37" s="9"/>
    </row>
    <row r="38" spans="1:11" ht="14.9" customHeight="1" x14ac:dyDescent="0.3">
      <c r="A38" s="9">
        <v>34</v>
      </c>
      <c r="B38" s="10" t="str">
        <f>รายชื่อนักเรียน_real!B34&amp;รายชื่อนักเรียน_real!C34&amp;" "&amp;รายชื่อนักเรียน_real!D34</f>
        <v xml:space="preserve"> </v>
      </c>
      <c r="C38" s="6">
        <f>'04'!O39</f>
        <v>0</v>
      </c>
      <c r="D38" s="6">
        <f>'04'!P39</f>
        <v>0</v>
      </c>
      <c r="E38" s="6">
        <f>'05'!O39</f>
        <v>0</v>
      </c>
      <c r="F38" s="6">
        <f>'05'!P39</f>
        <v>0</v>
      </c>
      <c r="G38" s="8">
        <f t="shared" si="0"/>
        <v>0</v>
      </c>
      <c r="H38" s="6">
        <f t="shared" si="1"/>
        <v>0</v>
      </c>
      <c r="I38" s="46"/>
      <c r="J38" s="12"/>
      <c r="K38" s="9"/>
    </row>
    <row r="39" spans="1:11" ht="14.9" customHeight="1" x14ac:dyDescent="0.3">
      <c r="A39" s="9">
        <v>35</v>
      </c>
      <c r="B39" s="10" t="str">
        <f>รายชื่อนักเรียน_real!B35&amp;รายชื่อนักเรียน_real!C35&amp;" "&amp;รายชื่อนักเรียน_real!D35</f>
        <v xml:space="preserve"> </v>
      </c>
      <c r="C39" s="6">
        <f>'04'!O40</f>
        <v>0</v>
      </c>
      <c r="D39" s="6">
        <f>'04'!P40</f>
        <v>0</v>
      </c>
      <c r="E39" s="6">
        <f>'05'!O40</f>
        <v>0</v>
      </c>
      <c r="F39" s="6">
        <f>'05'!P40</f>
        <v>0</v>
      </c>
      <c r="G39" s="8">
        <f t="shared" si="0"/>
        <v>0</v>
      </c>
      <c r="H39" s="6">
        <f t="shared" si="1"/>
        <v>0</v>
      </c>
      <c r="I39" s="46"/>
      <c r="J39" s="12"/>
      <c r="K39" s="9"/>
    </row>
    <row r="40" spans="1:11" ht="14.9" customHeight="1" x14ac:dyDescent="0.3">
      <c r="A40" s="9">
        <v>36</v>
      </c>
      <c r="B40" s="10" t="str">
        <f>รายชื่อนักเรียน_real!B36&amp;รายชื่อนักเรียน_real!C36&amp;" "&amp;รายชื่อนักเรียน_real!D36</f>
        <v xml:space="preserve"> </v>
      </c>
      <c r="C40" s="6">
        <f>'04'!O41</f>
        <v>0</v>
      </c>
      <c r="D40" s="6">
        <f>'04'!P41</f>
        <v>0</v>
      </c>
      <c r="E40" s="6">
        <f>'05'!O41</f>
        <v>0</v>
      </c>
      <c r="F40" s="6">
        <f>'05'!P41</f>
        <v>0</v>
      </c>
      <c r="G40" s="8">
        <f t="shared" si="0"/>
        <v>0</v>
      </c>
      <c r="H40" s="6">
        <f t="shared" si="1"/>
        <v>0</v>
      </c>
      <c r="I40" s="46"/>
      <c r="J40" s="12"/>
      <c r="K40" s="9"/>
    </row>
    <row r="41" spans="1:11" ht="14.9" customHeight="1" x14ac:dyDescent="0.3">
      <c r="A41" s="9">
        <v>37</v>
      </c>
      <c r="B41" s="10" t="str">
        <f>รายชื่อนักเรียน_real!B37&amp;รายชื่อนักเรียน_real!C37&amp;" "&amp;รายชื่อนักเรียน_real!D37</f>
        <v xml:space="preserve"> </v>
      </c>
      <c r="C41" s="6">
        <f>'04'!O42</f>
        <v>0</v>
      </c>
      <c r="D41" s="6">
        <f>'04'!P42</f>
        <v>0</v>
      </c>
      <c r="E41" s="6">
        <f>'05'!O42</f>
        <v>0</v>
      </c>
      <c r="F41" s="6">
        <f>'05'!P42</f>
        <v>0</v>
      </c>
      <c r="G41" s="8">
        <f t="shared" si="0"/>
        <v>0</v>
      </c>
      <c r="H41" s="6">
        <f t="shared" si="1"/>
        <v>0</v>
      </c>
      <c r="I41" s="46"/>
      <c r="J41" s="12"/>
      <c r="K41" s="9"/>
    </row>
    <row r="42" spans="1:11" ht="14.9" customHeight="1" x14ac:dyDescent="0.3">
      <c r="A42" s="9">
        <v>38</v>
      </c>
      <c r="B42" s="10" t="str">
        <f>รายชื่อนักเรียน_real!B38&amp;รายชื่อนักเรียน_real!C38&amp;" "&amp;รายชื่อนักเรียน_real!D38</f>
        <v xml:space="preserve"> </v>
      </c>
      <c r="C42" s="6">
        <f>'04'!O43</f>
        <v>0</v>
      </c>
      <c r="D42" s="6">
        <f>'04'!P43</f>
        <v>0</v>
      </c>
      <c r="E42" s="6">
        <f>'05'!O43</f>
        <v>0</v>
      </c>
      <c r="F42" s="6">
        <f>'05'!P43</f>
        <v>0</v>
      </c>
      <c r="G42" s="8">
        <f t="shared" si="0"/>
        <v>0</v>
      </c>
      <c r="H42" s="6">
        <f t="shared" si="1"/>
        <v>0</v>
      </c>
      <c r="I42" s="46"/>
      <c r="J42" s="12"/>
      <c r="K42" s="9"/>
    </row>
    <row r="43" spans="1:11" ht="14.9" customHeight="1" x14ac:dyDescent="0.3">
      <c r="A43" s="9">
        <v>39</v>
      </c>
      <c r="B43" s="10" t="str">
        <f>รายชื่อนักเรียน_real!B39&amp;รายชื่อนักเรียน_real!C39&amp;" "&amp;รายชื่อนักเรียน_real!D39</f>
        <v xml:space="preserve"> </v>
      </c>
      <c r="C43" s="6">
        <f>'04'!O44</f>
        <v>0</v>
      </c>
      <c r="D43" s="6">
        <f>'04'!P44</f>
        <v>0</v>
      </c>
      <c r="E43" s="6">
        <f>'05'!O44</f>
        <v>0</v>
      </c>
      <c r="F43" s="6">
        <f>'05'!P44</f>
        <v>0</v>
      </c>
      <c r="G43" s="8">
        <f t="shared" si="0"/>
        <v>0</v>
      </c>
      <c r="H43" s="6">
        <f t="shared" si="1"/>
        <v>0</v>
      </c>
      <c r="I43" s="46"/>
      <c r="J43" s="12"/>
      <c r="K43" s="9"/>
    </row>
    <row r="44" spans="1:11" ht="14.9" customHeight="1" x14ac:dyDescent="0.3">
      <c r="A44" s="9">
        <v>40</v>
      </c>
      <c r="B44" s="10" t="str">
        <f>รายชื่อนักเรียน_real!B40&amp;รายชื่อนักเรียน_real!C40&amp;" "&amp;รายชื่อนักเรียน_real!D40</f>
        <v xml:space="preserve"> </v>
      </c>
      <c r="C44" s="6">
        <f>'04'!O45</f>
        <v>0</v>
      </c>
      <c r="D44" s="6">
        <f>'04'!P45</f>
        <v>0</v>
      </c>
      <c r="E44" s="6">
        <f>'05'!O45</f>
        <v>0</v>
      </c>
      <c r="F44" s="6">
        <f>'05'!P45</f>
        <v>0</v>
      </c>
      <c r="G44" s="8">
        <f t="shared" si="0"/>
        <v>0</v>
      </c>
      <c r="H44" s="6">
        <f t="shared" si="1"/>
        <v>0</v>
      </c>
      <c r="I44" s="46"/>
      <c r="J44" s="12"/>
      <c r="K44" s="9"/>
    </row>
    <row r="45" spans="1:11" ht="14.9" customHeight="1" x14ac:dyDescent="0.3">
      <c r="A45" s="9">
        <v>41</v>
      </c>
      <c r="B45" s="10" t="str">
        <f>รายชื่อนักเรียน_real!B41&amp;รายชื่อนักเรียน_real!C41&amp;" "&amp;รายชื่อนักเรียน_real!D41</f>
        <v xml:space="preserve"> </v>
      </c>
      <c r="C45" s="6">
        <f>'04'!O46</f>
        <v>0</v>
      </c>
      <c r="D45" s="6">
        <f>'04'!P46</f>
        <v>0</v>
      </c>
      <c r="E45" s="6">
        <f>'05'!O46</f>
        <v>0</v>
      </c>
      <c r="F45" s="6">
        <f>'05'!P46</f>
        <v>0</v>
      </c>
      <c r="G45" s="8">
        <f t="shared" si="0"/>
        <v>0</v>
      </c>
      <c r="H45" s="6">
        <f t="shared" si="1"/>
        <v>0</v>
      </c>
      <c r="I45" s="46"/>
      <c r="J45" s="12"/>
      <c r="K45" s="9"/>
    </row>
    <row r="46" spans="1:11" ht="14.9" customHeight="1" x14ac:dyDescent="0.3">
      <c r="A46" s="9">
        <v>42</v>
      </c>
      <c r="B46" s="10" t="str">
        <f>รายชื่อนักเรียน_real!B42&amp;รายชื่อนักเรียน_real!C42&amp;" "&amp;รายชื่อนักเรียน_real!D42</f>
        <v xml:space="preserve"> </v>
      </c>
      <c r="C46" s="6">
        <f>'04'!O47</f>
        <v>0</v>
      </c>
      <c r="D46" s="6">
        <f>'04'!P47</f>
        <v>0</v>
      </c>
      <c r="E46" s="6">
        <f>'05'!O47</f>
        <v>0</v>
      </c>
      <c r="F46" s="6">
        <f>'05'!P47</f>
        <v>0</v>
      </c>
      <c r="G46" s="8">
        <f t="shared" si="0"/>
        <v>0</v>
      </c>
      <c r="H46" s="6">
        <f t="shared" si="1"/>
        <v>0</v>
      </c>
      <c r="I46" s="46"/>
      <c r="J46" s="12"/>
      <c r="K46" s="9"/>
    </row>
    <row r="47" spans="1:11" ht="14.9" customHeight="1" x14ac:dyDescent="0.3">
      <c r="A47" s="9">
        <v>43</v>
      </c>
      <c r="B47" s="10" t="str">
        <f>รายชื่อนักเรียน_real!B43&amp;รายชื่อนักเรียน_real!C43&amp;" "&amp;รายชื่อนักเรียน_real!D43</f>
        <v xml:space="preserve"> </v>
      </c>
      <c r="C47" s="6">
        <f>'04'!O48</f>
        <v>0</v>
      </c>
      <c r="D47" s="6">
        <f>'04'!P48</f>
        <v>0</v>
      </c>
      <c r="E47" s="6">
        <f>'05'!O48</f>
        <v>0</v>
      </c>
      <c r="F47" s="6">
        <f>'05'!P48</f>
        <v>0</v>
      </c>
      <c r="G47" s="8">
        <f t="shared" si="0"/>
        <v>0</v>
      </c>
      <c r="H47" s="6">
        <f t="shared" si="1"/>
        <v>0</v>
      </c>
      <c r="I47" s="46"/>
      <c r="J47" s="12"/>
      <c r="K47" s="9"/>
    </row>
  </sheetData>
  <sheetProtection sheet="1" objects="1" scenarios="1"/>
  <protectedRanges>
    <protectedRange sqref="I5:I47" name="Range1"/>
  </protectedRanges>
  <mergeCells count="4">
    <mergeCell ref="A1:K1"/>
    <mergeCell ref="A3:A4"/>
    <mergeCell ref="B3:B4"/>
    <mergeCell ref="H3:K3"/>
  </mergeCells>
  <dataValidations count="1">
    <dataValidation allowBlank="1" showInputMessage="1" showErrorMessage="1" prompt="กรณีนักเรียน ติด ร หรือ มส" sqref="I5:I47" xr:uid="{19EEAA15-F875-4336-AD13-BDB16FF16230}"/>
  </dataValidations>
  <pageMargins left="0.78740157480314965" right="0.11811023622047245" top="0.35433070866141736" bottom="0.15748031496062992" header="0.31496062992125984" footer="0.31496062992125984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0DF9A-DC00-40D6-AB56-481318524C9C}">
  <sheetPr codeName="Sheet9"/>
  <dimension ref="A1:L47"/>
  <sheetViews>
    <sheetView showZeros="0" zoomScale="115" zoomScaleNormal="115" zoomScalePageLayoutView="115" workbookViewId="0">
      <selection activeCell="C5" sqref="C5:F21"/>
    </sheetView>
  </sheetViews>
  <sheetFormatPr defaultColWidth="9.08203125" defaultRowHeight="21" x14ac:dyDescent="0.3"/>
  <cols>
    <col min="1" max="1" width="3.58203125" style="2" customWidth="1"/>
    <col min="2" max="2" width="19.83203125" style="1" customWidth="1"/>
    <col min="3" max="3" width="9.6640625" style="2" customWidth="1"/>
    <col min="4" max="5" width="9.9140625" style="2" customWidth="1"/>
    <col min="6" max="6" width="11.5" style="2" customWidth="1"/>
    <col min="7" max="7" width="10.75" style="2" customWidth="1"/>
    <col min="8" max="8" width="6.4140625" style="2" customWidth="1"/>
    <col min="9" max="9" width="7.1640625" style="2" customWidth="1"/>
    <col min="10" max="16384" width="9.08203125" style="1"/>
  </cols>
  <sheetData>
    <row r="1" spans="1:12" x14ac:dyDescent="0.3">
      <c r="A1" s="140" t="str">
        <f>"รหัสวิชา "&amp;ปก!N11&amp;" ชั้นมัธยมศึกษาปีที่ "&amp;ปก!C10&amp;" ห้องที่ "&amp;ปก!F10&amp;" ปีการศึกษา "&amp;ปก!N10&amp;" ภาคเรียนที่ "&amp;ปก!J10</f>
        <v>รหัสวิชา ว21102 ชั้นมัธยมศึกษาปีที่ ม.1 ห้องที่ 1 ปีการศึกษา 2568 ภาคเรียนที่ 1</v>
      </c>
      <c r="B1" s="140"/>
      <c r="C1" s="140"/>
      <c r="D1" s="140"/>
      <c r="E1" s="140"/>
      <c r="F1" s="140"/>
      <c r="G1" s="140"/>
      <c r="H1" s="140"/>
      <c r="I1" s="140"/>
    </row>
    <row r="2" spans="1:12" ht="8.25" customHeight="1" thickBot="1" x14ac:dyDescent="0.35">
      <c r="A2" s="3"/>
      <c r="B2" s="2"/>
    </row>
    <row r="3" spans="1:12" ht="17.5" customHeight="1" thickBot="1" x14ac:dyDescent="0.65">
      <c r="A3" s="141" t="s">
        <v>44</v>
      </c>
      <c r="B3" s="141" t="s">
        <v>45</v>
      </c>
      <c r="C3" s="151" t="s">
        <v>107</v>
      </c>
      <c r="D3" s="152"/>
      <c r="E3" s="152"/>
      <c r="F3" s="152"/>
      <c r="G3" s="153"/>
      <c r="H3" s="148" t="s">
        <v>108</v>
      </c>
      <c r="I3" s="148" t="s">
        <v>106</v>
      </c>
    </row>
    <row r="4" spans="1:12" ht="32.5" customHeight="1" thickBot="1" x14ac:dyDescent="0.35">
      <c r="A4" s="142"/>
      <c r="B4" s="147"/>
      <c r="C4" s="49" t="s">
        <v>101</v>
      </c>
      <c r="D4" s="47" t="s">
        <v>102</v>
      </c>
      <c r="E4" s="47" t="s">
        <v>103</v>
      </c>
      <c r="F4" s="47" t="s">
        <v>104</v>
      </c>
      <c r="G4" s="48" t="s">
        <v>105</v>
      </c>
      <c r="H4" s="149"/>
      <c r="I4" s="150"/>
    </row>
    <row r="5" spans="1:12" ht="14.9" customHeight="1" x14ac:dyDescent="0.3">
      <c r="A5" s="9">
        <v>1</v>
      </c>
      <c r="B5" s="10" t="str">
        <f>รายชื่อนักเรียน_real!B1&amp;รายชื่อนักเรียน_real!C1&amp;" "&amp;รายชื่อนักเรียน_real!D1</f>
        <v>เด็กชายอภิสิทธิ์ สีทอง</v>
      </c>
      <c r="C5" s="51"/>
      <c r="D5" s="52"/>
      <c r="E5" s="52"/>
      <c r="F5" s="52"/>
      <c r="G5" s="52"/>
      <c r="H5" s="55" t="str">
        <f>IF(COUNTA(C5:G5)&lt;=1, "", _xlfn.MODE.SNGL(C5:G5))</f>
        <v/>
      </c>
      <c r="I5" s="9" t="str">
        <f>IF(H5="", "", IF(H5&gt;2, "ดีเยี่ยม", IF(H5&gt;1, "ดี", IF(H5&gt;0, "พอใช้", "ปรับปรุง"))))</f>
        <v/>
      </c>
    </row>
    <row r="6" spans="1:12" ht="14.9" customHeight="1" x14ac:dyDescent="0.3">
      <c r="A6" s="9">
        <v>2</v>
      </c>
      <c r="B6" s="10" t="str">
        <f>รายชื่อนักเรียน_real!B2&amp;รายชื่อนักเรียน_real!C2&amp;" "&amp;รายชื่อนักเรียน_real!D2</f>
        <v>เด็กชายปวเรศ สุดใจ</v>
      </c>
      <c r="C6" s="53"/>
      <c r="D6" s="54"/>
      <c r="E6" s="54"/>
      <c r="F6" s="54"/>
      <c r="G6" s="54"/>
      <c r="H6" s="55" t="str">
        <f t="shared" ref="H6:H47" si="0">IF(COUNTA(C6:G6)&lt;=1, "", _xlfn.MODE.SNGL(C6:G6))</f>
        <v/>
      </c>
      <c r="I6" s="9" t="str">
        <f t="shared" ref="I6:I47" si="1">IF(H6="", "", IF(H6&gt;2, "ดีเยี่ยม", IF(H6&gt;1, "ดี", IF(H6&gt;0, "พอใช้", "ปรับปรุง"))))</f>
        <v/>
      </c>
    </row>
    <row r="7" spans="1:12" ht="14.9" customHeight="1" x14ac:dyDescent="0.3">
      <c r="A7" s="9">
        <v>3</v>
      </c>
      <c r="B7" s="10" t="str">
        <f>รายชื่อนักเรียน_real!B3&amp;รายชื่อนักเรียน_real!C3&amp;" "&amp;รายชื่อนักเรียน_real!D3</f>
        <v>เด็กชายธวัชชัย แสงทอง</v>
      </c>
      <c r="C7" s="53"/>
      <c r="D7" s="54"/>
      <c r="E7" s="54"/>
      <c r="F7" s="54"/>
      <c r="G7" s="54"/>
      <c r="H7" s="55" t="str">
        <f t="shared" si="0"/>
        <v/>
      </c>
      <c r="I7" s="9" t="str">
        <f t="shared" si="1"/>
        <v/>
      </c>
    </row>
    <row r="8" spans="1:12" ht="14.9" customHeight="1" x14ac:dyDescent="0.3">
      <c r="A8" s="9">
        <v>4</v>
      </c>
      <c r="B8" s="10" t="str">
        <f>รายชื่อนักเรียน_real!B4&amp;รายชื่อนักเรียน_real!C4&amp;" "&amp;รายชื่อนักเรียน_real!D4</f>
        <v>เด็กชายจิราวัฒน์ รักดี</v>
      </c>
      <c r="C8" s="53"/>
      <c r="D8" s="54"/>
      <c r="E8" s="54"/>
      <c r="F8" s="54"/>
      <c r="G8" s="54"/>
      <c r="H8" s="55" t="str">
        <f t="shared" si="0"/>
        <v/>
      </c>
      <c r="I8" s="9" t="str">
        <f t="shared" si="1"/>
        <v/>
      </c>
    </row>
    <row r="9" spans="1:12" ht="14.9" customHeight="1" x14ac:dyDescent="0.3">
      <c r="A9" s="9">
        <v>5</v>
      </c>
      <c r="B9" s="10" t="str">
        <f>รายชื่อนักเรียน_real!B5&amp;รายชื่อนักเรียน_real!C5&amp;" "&amp;รายชื่อนักเรียน_real!D5</f>
        <v>เด็กชายก้องภพ เจริญกิจ</v>
      </c>
      <c r="C9" s="53"/>
      <c r="D9" s="54"/>
      <c r="E9" s="54"/>
      <c r="F9" s="54"/>
      <c r="G9" s="54"/>
      <c r="H9" s="55" t="str">
        <f t="shared" si="0"/>
        <v/>
      </c>
      <c r="I9" s="9" t="str">
        <f t="shared" si="1"/>
        <v/>
      </c>
    </row>
    <row r="10" spans="1:12" ht="14.9" customHeight="1" x14ac:dyDescent="0.3">
      <c r="A10" s="9">
        <v>6</v>
      </c>
      <c r="B10" s="10" t="str">
        <f>รายชื่อนักเรียน_real!B6&amp;รายชื่อนักเรียน_real!C6&amp;" "&amp;รายชื่อนักเรียน_real!D6</f>
        <v>เด็กชายพชร ประเสริฐ</v>
      </c>
      <c r="C10" s="53"/>
      <c r="D10" s="54"/>
      <c r="E10" s="54"/>
      <c r="F10" s="54"/>
      <c r="G10" s="54"/>
      <c r="H10" s="55" t="str">
        <f t="shared" si="0"/>
        <v/>
      </c>
      <c r="I10" s="9" t="str">
        <f t="shared" si="1"/>
        <v/>
      </c>
      <c r="L10" s="4"/>
    </row>
    <row r="11" spans="1:12" ht="14.9" customHeight="1" x14ac:dyDescent="0.3">
      <c r="A11" s="9">
        <v>7</v>
      </c>
      <c r="B11" s="10" t="str">
        <f>รายชื่อนักเรียน_real!B7&amp;รายชื่อนักเรียน_real!C7&amp;" "&amp;รายชื่อนักเรียน_real!D7</f>
        <v>เด็กชายวีรภัทร ลือชา</v>
      </c>
      <c r="C11" s="53"/>
      <c r="D11" s="54"/>
      <c r="E11" s="54"/>
      <c r="F11" s="54"/>
      <c r="G11" s="54"/>
      <c r="H11" s="55" t="str">
        <f t="shared" si="0"/>
        <v/>
      </c>
      <c r="I11" s="9" t="str">
        <f t="shared" si="1"/>
        <v/>
      </c>
    </row>
    <row r="12" spans="1:12" ht="14.9" customHeight="1" x14ac:dyDescent="0.3">
      <c r="A12" s="9">
        <v>8</v>
      </c>
      <c r="B12" s="10" t="str">
        <f>รายชื่อนักเรียน_real!B8&amp;รายชื่อนักเรียน_real!C8&amp;" "&amp;รายชื่อนักเรียน_real!D8</f>
        <v>เด็กชายภูวเดช คำปลิว</v>
      </c>
      <c r="C12" s="53"/>
      <c r="D12" s="54"/>
      <c r="E12" s="54"/>
      <c r="F12" s="54"/>
      <c r="G12" s="54"/>
      <c r="H12" s="55" t="str">
        <f t="shared" si="0"/>
        <v/>
      </c>
      <c r="I12" s="9" t="str">
        <f t="shared" si="1"/>
        <v/>
      </c>
    </row>
    <row r="13" spans="1:12" ht="14.9" customHeight="1" x14ac:dyDescent="0.3">
      <c r="A13" s="9">
        <v>9</v>
      </c>
      <c r="B13" s="10" t="str">
        <f>รายชื่อนักเรียน_real!B9&amp;รายชื่อนักเรียน_real!C9&amp;" "&amp;รายชื่อนักเรียน_real!D9</f>
        <v>เด็กชายสิทธิโชค อุ่นเรือน</v>
      </c>
      <c r="C13" s="53"/>
      <c r="D13" s="54"/>
      <c r="E13" s="54"/>
      <c r="F13" s="54"/>
      <c r="G13" s="54"/>
      <c r="H13" s="55" t="str">
        <f t="shared" si="0"/>
        <v/>
      </c>
      <c r="I13" s="9" t="str">
        <f t="shared" si="1"/>
        <v/>
      </c>
    </row>
    <row r="14" spans="1:12" ht="14.9" customHeight="1" x14ac:dyDescent="0.3">
      <c r="A14" s="9">
        <v>10</v>
      </c>
      <c r="B14" s="10" t="str">
        <f>รายชื่อนักเรียน_real!B10&amp;รายชื่อนักเรียน_real!C10&amp;" "&amp;รายชื่อนักเรียน_real!D10</f>
        <v>เด็กชายคณาธิป งามเมือง</v>
      </c>
      <c r="C14" s="53"/>
      <c r="D14" s="54"/>
      <c r="E14" s="54"/>
      <c r="F14" s="54"/>
      <c r="G14" s="54"/>
      <c r="H14" s="55" t="str">
        <f t="shared" si="0"/>
        <v/>
      </c>
      <c r="I14" s="9" t="str">
        <f t="shared" si="1"/>
        <v/>
      </c>
    </row>
    <row r="15" spans="1:12" ht="14.9" customHeight="1" x14ac:dyDescent="0.3">
      <c r="A15" s="9">
        <v>11</v>
      </c>
      <c r="B15" s="10" t="str">
        <f>รายชื่อนักเรียน_real!B11&amp;รายชื่อนักเรียน_real!C11&amp;" "&amp;รายชื่อนักเรียน_real!D11</f>
        <v>เด็กชายรัชชานนท์ มั่งคั่ง</v>
      </c>
      <c r="C15" s="53"/>
      <c r="D15" s="54"/>
      <c r="E15" s="54"/>
      <c r="F15" s="54"/>
      <c r="G15" s="54"/>
      <c r="H15" s="55" t="str">
        <f t="shared" si="0"/>
        <v/>
      </c>
      <c r="I15" s="9" t="str">
        <f t="shared" si="1"/>
        <v/>
      </c>
    </row>
    <row r="16" spans="1:12" ht="14.9" customHeight="1" x14ac:dyDescent="0.3">
      <c r="A16" s="9">
        <v>12</v>
      </c>
      <c r="B16" s="10" t="str">
        <f>รายชื่อนักเรียน_real!B12&amp;รายชื่อนักเรียน_real!C12&amp;" "&amp;รายชื่อนักเรียน_real!D12</f>
        <v>เด็กชายณัฐดนัย ปัญญาไว</v>
      </c>
      <c r="C16" s="53"/>
      <c r="D16" s="54"/>
      <c r="E16" s="54"/>
      <c r="F16" s="54"/>
      <c r="G16" s="54"/>
      <c r="H16" s="55" t="str">
        <f t="shared" si="0"/>
        <v/>
      </c>
      <c r="I16" s="9" t="str">
        <f t="shared" si="1"/>
        <v/>
      </c>
    </row>
    <row r="17" spans="1:9" ht="14.9" customHeight="1" x14ac:dyDescent="0.3">
      <c r="A17" s="9">
        <v>13</v>
      </c>
      <c r="B17" s="10" t="str">
        <f>รายชื่อนักเรียน_real!B13&amp;รายชื่อนักเรียน_real!C13&amp;" "&amp;รายชื่อนักเรียน_real!D13</f>
        <v>เด็กชายภาณุวัฒน์ สุขเกษม</v>
      </c>
      <c r="C17" s="53"/>
      <c r="D17" s="54"/>
      <c r="E17" s="54"/>
      <c r="F17" s="54"/>
      <c r="G17" s="54"/>
      <c r="H17" s="55" t="str">
        <f t="shared" si="0"/>
        <v/>
      </c>
      <c r="I17" s="9" t="str">
        <f t="shared" si="1"/>
        <v/>
      </c>
    </row>
    <row r="18" spans="1:9" ht="14.9" customHeight="1" x14ac:dyDescent="0.3">
      <c r="A18" s="9">
        <v>14</v>
      </c>
      <c r="B18" s="10" t="str">
        <f>รายชื่อนักเรียน_real!B14&amp;รายชื่อนักเรียน_real!C14&amp;" "&amp;รายชื่อนักเรียน_real!D14</f>
        <v>เด็กชายปฐวี เจียมดี</v>
      </c>
      <c r="C18" s="53"/>
      <c r="D18" s="54"/>
      <c r="E18" s="54"/>
      <c r="F18" s="54"/>
      <c r="G18" s="54"/>
      <c r="H18" s="55" t="str">
        <f t="shared" si="0"/>
        <v/>
      </c>
      <c r="I18" s="9" t="str">
        <f t="shared" si="1"/>
        <v/>
      </c>
    </row>
    <row r="19" spans="1:9" ht="14.9" customHeight="1" x14ac:dyDescent="0.3">
      <c r="A19" s="9">
        <v>15</v>
      </c>
      <c r="B19" s="10" t="str">
        <f>รายชื่อนักเรียน_real!B15&amp;รายชื่อนักเรียน_real!C15&amp;" "&amp;รายชื่อนักเรียน_real!D15</f>
        <v>เด็กชายพีรวิชญ์ สีมา</v>
      </c>
      <c r="C19" s="53"/>
      <c r="D19" s="54"/>
      <c r="E19" s="54"/>
      <c r="F19" s="54"/>
      <c r="G19" s="54"/>
      <c r="H19" s="55" t="str">
        <f t="shared" si="0"/>
        <v/>
      </c>
      <c r="I19" s="9" t="str">
        <f t="shared" si="1"/>
        <v/>
      </c>
    </row>
    <row r="20" spans="1:9" ht="14.9" customHeight="1" x14ac:dyDescent="0.3">
      <c r="A20" s="9">
        <v>16</v>
      </c>
      <c r="B20" s="10" t="str">
        <f>รายชื่อนักเรียน_real!B16&amp;รายชื่อนักเรียน_real!C16&amp;" "&amp;รายชื่อนักเรียน_real!D16</f>
        <v>เด็กชายชนาธิป โยธา</v>
      </c>
      <c r="C20" s="53"/>
      <c r="D20" s="54"/>
      <c r="E20" s="54"/>
      <c r="F20" s="54"/>
      <c r="G20" s="54"/>
      <c r="H20" s="55" t="str">
        <f t="shared" si="0"/>
        <v/>
      </c>
      <c r="I20" s="9" t="str">
        <f t="shared" si="1"/>
        <v/>
      </c>
    </row>
    <row r="21" spans="1:9" ht="14.9" customHeight="1" x14ac:dyDescent="0.3">
      <c r="A21" s="9">
        <v>17</v>
      </c>
      <c r="B21" s="10" t="str">
        <f>รายชื่อนักเรียน_real!B17&amp;รายชื่อนักเรียน_real!C17&amp;" "&amp;รายชื่อนักเรียน_real!D17</f>
        <v>เด็กชายธนวัฒน์ ศรีศักดิ์</v>
      </c>
      <c r="C21" s="53"/>
      <c r="D21" s="54"/>
      <c r="E21" s="54"/>
      <c r="F21" s="54"/>
      <c r="G21" s="54"/>
      <c r="H21" s="55" t="str">
        <f t="shared" si="0"/>
        <v/>
      </c>
      <c r="I21" s="9" t="str">
        <f t="shared" si="1"/>
        <v/>
      </c>
    </row>
    <row r="22" spans="1:9" ht="14.9" customHeight="1" x14ac:dyDescent="0.3">
      <c r="A22" s="9">
        <v>18</v>
      </c>
      <c r="B22" s="10" t="str">
        <f>รายชื่อนักเรียน_real!B18&amp;รายชื่อนักเรียน_real!C18&amp;" "&amp;รายชื่อนักเรียน_real!D18</f>
        <v>เด็กหญิงศศิธร ใจเย็น</v>
      </c>
      <c r="C22" s="53"/>
      <c r="D22" s="54"/>
      <c r="E22" s="54"/>
      <c r="F22" s="54"/>
      <c r="G22" s="54"/>
      <c r="H22" s="55" t="str">
        <f t="shared" si="0"/>
        <v/>
      </c>
      <c r="I22" s="9" t="str">
        <f t="shared" si="1"/>
        <v/>
      </c>
    </row>
    <row r="23" spans="1:9" ht="14.9" customHeight="1" x14ac:dyDescent="0.3">
      <c r="A23" s="9">
        <v>19</v>
      </c>
      <c r="B23" s="10" t="str">
        <f>รายชื่อนักเรียน_real!B19&amp;รายชื่อนักเรียน_real!C19&amp;" "&amp;รายชื่อนักเรียน_real!D19</f>
        <v xml:space="preserve"> </v>
      </c>
      <c r="C23" s="53"/>
      <c r="D23" s="54"/>
      <c r="E23" s="54"/>
      <c r="F23" s="54"/>
      <c r="G23" s="54"/>
      <c r="H23" s="55" t="str">
        <f t="shared" si="0"/>
        <v/>
      </c>
      <c r="I23" s="9" t="str">
        <f t="shared" si="1"/>
        <v/>
      </c>
    </row>
    <row r="24" spans="1:9" ht="14.9" customHeight="1" x14ac:dyDescent="0.3">
      <c r="A24" s="9">
        <v>20</v>
      </c>
      <c r="B24" s="10" t="str">
        <f>รายชื่อนักเรียน_real!B20&amp;รายชื่อนักเรียน_real!C20&amp;" "&amp;รายชื่อนักเรียน_real!D20</f>
        <v xml:space="preserve"> </v>
      </c>
      <c r="C24" s="53"/>
      <c r="D24" s="54"/>
      <c r="E24" s="54"/>
      <c r="F24" s="54"/>
      <c r="G24" s="54"/>
      <c r="H24" s="55" t="str">
        <f t="shared" si="0"/>
        <v/>
      </c>
      <c r="I24" s="9" t="str">
        <f t="shared" si="1"/>
        <v/>
      </c>
    </row>
    <row r="25" spans="1:9" ht="14.9" customHeight="1" x14ac:dyDescent="0.3">
      <c r="A25" s="9">
        <v>21</v>
      </c>
      <c r="B25" s="10" t="str">
        <f>รายชื่อนักเรียน_real!B21&amp;รายชื่อนักเรียน_real!C21&amp;" "&amp;รายชื่อนักเรียน_real!D21</f>
        <v xml:space="preserve"> </v>
      </c>
      <c r="C25" s="53"/>
      <c r="D25" s="54"/>
      <c r="E25" s="54"/>
      <c r="F25" s="54"/>
      <c r="G25" s="54"/>
      <c r="H25" s="55" t="str">
        <f t="shared" si="0"/>
        <v/>
      </c>
      <c r="I25" s="9" t="str">
        <f t="shared" si="1"/>
        <v/>
      </c>
    </row>
    <row r="26" spans="1:9" ht="14.9" customHeight="1" x14ac:dyDescent="0.3">
      <c r="A26" s="9">
        <v>22</v>
      </c>
      <c r="B26" s="10" t="str">
        <f>รายชื่อนักเรียน_real!B22&amp;รายชื่อนักเรียน_real!C22&amp;" "&amp;รายชื่อนักเรียน_real!D22</f>
        <v xml:space="preserve"> </v>
      </c>
      <c r="C26" s="53"/>
      <c r="D26" s="54"/>
      <c r="E26" s="54"/>
      <c r="F26" s="54"/>
      <c r="G26" s="54"/>
      <c r="H26" s="55" t="str">
        <f t="shared" si="0"/>
        <v/>
      </c>
      <c r="I26" s="9" t="str">
        <f t="shared" si="1"/>
        <v/>
      </c>
    </row>
    <row r="27" spans="1:9" ht="14.9" customHeight="1" x14ac:dyDescent="0.3">
      <c r="A27" s="9">
        <v>23</v>
      </c>
      <c r="B27" s="10" t="str">
        <f>รายชื่อนักเรียน_real!B23&amp;รายชื่อนักเรียน_real!C23&amp;" "&amp;รายชื่อนักเรียน_real!D23</f>
        <v xml:space="preserve"> </v>
      </c>
      <c r="C27" s="53"/>
      <c r="D27" s="54"/>
      <c r="E27" s="54"/>
      <c r="F27" s="54"/>
      <c r="G27" s="54"/>
      <c r="H27" s="55" t="str">
        <f t="shared" si="0"/>
        <v/>
      </c>
      <c r="I27" s="9" t="str">
        <f t="shared" si="1"/>
        <v/>
      </c>
    </row>
    <row r="28" spans="1:9" ht="14.9" customHeight="1" x14ac:dyDescent="0.3">
      <c r="A28" s="9">
        <v>24</v>
      </c>
      <c r="B28" s="10" t="str">
        <f>รายชื่อนักเรียน_real!B24&amp;รายชื่อนักเรียน_real!C24&amp;" "&amp;รายชื่อนักเรียน_real!D24</f>
        <v xml:space="preserve"> </v>
      </c>
      <c r="C28" s="53"/>
      <c r="D28" s="54"/>
      <c r="E28" s="54"/>
      <c r="F28" s="54"/>
      <c r="G28" s="54"/>
      <c r="H28" s="55" t="str">
        <f t="shared" si="0"/>
        <v/>
      </c>
      <c r="I28" s="9" t="str">
        <f t="shared" si="1"/>
        <v/>
      </c>
    </row>
    <row r="29" spans="1:9" ht="14.9" customHeight="1" x14ac:dyDescent="0.3">
      <c r="A29" s="9">
        <v>25</v>
      </c>
      <c r="B29" s="10" t="str">
        <f>รายชื่อนักเรียน_real!B25&amp;รายชื่อนักเรียน_real!C25&amp;" "&amp;รายชื่อนักเรียน_real!D25</f>
        <v xml:space="preserve"> </v>
      </c>
      <c r="C29" s="53"/>
      <c r="D29" s="54"/>
      <c r="E29" s="54"/>
      <c r="F29" s="54"/>
      <c r="G29" s="54"/>
      <c r="H29" s="55" t="str">
        <f t="shared" si="0"/>
        <v/>
      </c>
      <c r="I29" s="9" t="str">
        <f t="shared" si="1"/>
        <v/>
      </c>
    </row>
    <row r="30" spans="1:9" ht="14.9" customHeight="1" x14ac:dyDescent="0.3">
      <c r="A30" s="9">
        <v>26</v>
      </c>
      <c r="B30" s="10" t="str">
        <f>รายชื่อนักเรียน_real!B26&amp;รายชื่อนักเรียน_real!C26&amp;" "&amp;รายชื่อนักเรียน_real!D26</f>
        <v xml:space="preserve"> </v>
      </c>
      <c r="C30" s="53"/>
      <c r="D30" s="54"/>
      <c r="E30" s="54"/>
      <c r="F30" s="54"/>
      <c r="G30" s="54"/>
      <c r="H30" s="55" t="str">
        <f t="shared" si="0"/>
        <v/>
      </c>
      <c r="I30" s="9" t="str">
        <f t="shared" si="1"/>
        <v/>
      </c>
    </row>
    <row r="31" spans="1:9" ht="14.9" customHeight="1" x14ac:dyDescent="0.3">
      <c r="A31" s="9">
        <v>27</v>
      </c>
      <c r="B31" s="10" t="str">
        <f>รายชื่อนักเรียน_real!B27&amp;รายชื่อนักเรียน_real!C27&amp;" "&amp;รายชื่อนักเรียน_real!D27</f>
        <v xml:space="preserve"> </v>
      </c>
      <c r="C31" s="53"/>
      <c r="D31" s="54"/>
      <c r="E31" s="54"/>
      <c r="F31" s="54"/>
      <c r="G31" s="54"/>
      <c r="H31" s="55" t="str">
        <f t="shared" si="0"/>
        <v/>
      </c>
      <c r="I31" s="9" t="str">
        <f t="shared" si="1"/>
        <v/>
      </c>
    </row>
    <row r="32" spans="1:9" ht="14.9" customHeight="1" x14ac:dyDescent="0.3">
      <c r="A32" s="9">
        <v>28</v>
      </c>
      <c r="B32" s="10" t="str">
        <f>รายชื่อนักเรียน_real!B28&amp;รายชื่อนักเรียน_real!C28&amp;" "&amp;รายชื่อนักเรียน_real!D28</f>
        <v xml:space="preserve"> </v>
      </c>
      <c r="C32" s="53"/>
      <c r="D32" s="54"/>
      <c r="E32" s="54"/>
      <c r="F32" s="54"/>
      <c r="G32" s="54"/>
      <c r="H32" s="55" t="str">
        <f t="shared" si="0"/>
        <v/>
      </c>
      <c r="I32" s="9" t="str">
        <f t="shared" si="1"/>
        <v/>
      </c>
    </row>
    <row r="33" spans="1:9" ht="14.9" customHeight="1" x14ac:dyDescent="0.3">
      <c r="A33" s="9">
        <v>29</v>
      </c>
      <c r="B33" s="10" t="str">
        <f>รายชื่อนักเรียน_real!B29&amp;รายชื่อนักเรียน_real!C29&amp;" "&amp;รายชื่อนักเรียน_real!D29</f>
        <v xml:space="preserve"> </v>
      </c>
      <c r="C33" s="53"/>
      <c r="D33" s="54"/>
      <c r="E33" s="54"/>
      <c r="F33" s="54"/>
      <c r="G33" s="54"/>
      <c r="H33" s="55" t="str">
        <f t="shared" si="0"/>
        <v/>
      </c>
      <c r="I33" s="9" t="str">
        <f t="shared" si="1"/>
        <v/>
      </c>
    </row>
    <row r="34" spans="1:9" ht="14.9" customHeight="1" x14ac:dyDescent="0.3">
      <c r="A34" s="9">
        <v>30</v>
      </c>
      <c r="B34" s="10" t="str">
        <f>รายชื่อนักเรียน_real!B30&amp;รายชื่อนักเรียน_real!C30&amp;" "&amp;รายชื่อนักเรียน_real!D30</f>
        <v xml:space="preserve"> </v>
      </c>
      <c r="C34" s="53"/>
      <c r="D34" s="54"/>
      <c r="E34" s="54"/>
      <c r="F34" s="54"/>
      <c r="G34" s="54"/>
      <c r="H34" s="55" t="str">
        <f t="shared" si="0"/>
        <v/>
      </c>
      <c r="I34" s="9" t="str">
        <f t="shared" si="1"/>
        <v/>
      </c>
    </row>
    <row r="35" spans="1:9" ht="14.9" customHeight="1" x14ac:dyDescent="0.3">
      <c r="A35" s="9">
        <v>31</v>
      </c>
      <c r="B35" s="10" t="str">
        <f>รายชื่อนักเรียน_real!B31&amp;รายชื่อนักเรียน_real!C31&amp;" "&amp;รายชื่อนักเรียน_real!D31</f>
        <v xml:space="preserve"> </v>
      </c>
      <c r="C35" s="53"/>
      <c r="D35" s="54"/>
      <c r="E35" s="54"/>
      <c r="F35" s="54"/>
      <c r="G35" s="54"/>
      <c r="H35" s="55" t="str">
        <f t="shared" si="0"/>
        <v/>
      </c>
      <c r="I35" s="9" t="str">
        <f t="shared" si="1"/>
        <v/>
      </c>
    </row>
    <row r="36" spans="1:9" ht="14.9" customHeight="1" x14ac:dyDescent="0.3">
      <c r="A36" s="9">
        <v>32</v>
      </c>
      <c r="B36" s="10" t="str">
        <f>รายชื่อนักเรียน_real!B32&amp;รายชื่อนักเรียน_real!C32&amp;" "&amp;รายชื่อนักเรียน_real!D32</f>
        <v xml:space="preserve"> </v>
      </c>
      <c r="C36" s="53"/>
      <c r="D36" s="54"/>
      <c r="E36" s="54"/>
      <c r="F36" s="54"/>
      <c r="G36" s="54"/>
      <c r="H36" s="55" t="str">
        <f t="shared" si="0"/>
        <v/>
      </c>
      <c r="I36" s="9" t="str">
        <f t="shared" si="1"/>
        <v/>
      </c>
    </row>
    <row r="37" spans="1:9" ht="14.9" customHeight="1" x14ac:dyDescent="0.3">
      <c r="A37" s="9">
        <v>33</v>
      </c>
      <c r="B37" s="10" t="str">
        <f>รายชื่อนักเรียน_real!B33&amp;รายชื่อนักเรียน_real!C33&amp;" "&amp;รายชื่อนักเรียน_real!D33</f>
        <v xml:space="preserve"> </v>
      </c>
      <c r="C37" s="53"/>
      <c r="D37" s="54"/>
      <c r="E37" s="54"/>
      <c r="F37" s="54"/>
      <c r="G37" s="54"/>
      <c r="H37" s="55" t="str">
        <f t="shared" si="0"/>
        <v/>
      </c>
      <c r="I37" s="9" t="str">
        <f t="shared" si="1"/>
        <v/>
      </c>
    </row>
    <row r="38" spans="1:9" ht="14.9" customHeight="1" x14ac:dyDescent="0.3">
      <c r="A38" s="9">
        <v>34</v>
      </c>
      <c r="B38" s="10" t="str">
        <f>รายชื่อนักเรียน_real!B34&amp;รายชื่อนักเรียน_real!C34&amp;" "&amp;รายชื่อนักเรียน_real!D34</f>
        <v xml:space="preserve"> </v>
      </c>
      <c r="C38" s="53"/>
      <c r="D38" s="54"/>
      <c r="E38" s="54"/>
      <c r="F38" s="54"/>
      <c r="G38" s="54"/>
      <c r="H38" s="55" t="str">
        <f t="shared" si="0"/>
        <v/>
      </c>
      <c r="I38" s="9" t="str">
        <f t="shared" si="1"/>
        <v/>
      </c>
    </row>
    <row r="39" spans="1:9" ht="14.9" customHeight="1" x14ac:dyDescent="0.3">
      <c r="A39" s="9">
        <v>35</v>
      </c>
      <c r="B39" s="10" t="str">
        <f>รายชื่อนักเรียน_real!B35&amp;รายชื่อนักเรียน_real!C35&amp;" "&amp;รายชื่อนักเรียน_real!D35</f>
        <v xml:space="preserve"> </v>
      </c>
      <c r="C39" s="53"/>
      <c r="D39" s="54"/>
      <c r="E39" s="54"/>
      <c r="F39" s="54"/>
      <c r="G39" s="54"/>
      <c r="H39" s="55" t="str">
        <f t="shared" si="0"/>
        <v/>
      </c>
      <c r="I39" s="9" t="str">
        <f t="shared" si="1"/>
        <v/>
      </c>
    </row>
    <row r="40" spans="1:9" ht="14.9" customHeight="1" x14ac:dyDescent="0.3">
      <c r="A40" s="9">
        <v>36</v>
      </c>
      <c r="B40" s="10" t="str">
        <f>รายชื่อนักเรียน_real!B36&amp;รายชื่อนักเรียน_real!C36&amp;" "&amp;รายชื่อนักเรียน_real!D36</f>
        <v xml:space="preserve"> </v>
      </c>
      <c r="C40" s="53"/>
      <c r="D40" s="54"/>
      <c r="E40" s="54"/>
      <c r="F40" s="54"/>
      <c r="G40" s="54"/>
      <c r="H40" s="55" t="str">
        <f t="shared" si="0"/>
        <v/>
      </c>
      <c r="I40" s="9" t="str">
        <f t="shared" si="1"/>
        <v/>
      </c>
    </row>
    <row r="41" spans="1:9" ht="14.9" customHeight="1" x14ac:dyDescent="0.3">
      <c r="A41" s="9">
        <v>37</v>
      </c>
      <c r="B41" s="10" t="str">
        <f>รายชื่อนักเรียน_real!B37&amp;รายชื่อนักเรียน_real!C37&amp;" "&amp;รายชื่อนักเรียน_real!D37</f>
        <v xml:space="preserve"> </v>
      </c>
      <c r="C41" s="53"/>
      <c r="D41" s="54"/>
      <c r="E41" s="54"/>
      <c r="F41" s="54"/>
      <c r="G41" s="54"/>
      <c r="H41" s="55" t="str">
        <f t="shared" si="0"/>
        <v/>
      </c>
      <c r="I41" s="9" t="str">
        <f t="shared" si="1"/>
        <v/>
      </c>
    </row>
    <row r="42" spans="1:9" ht="14.9" customHeight="1" x14ac:dyDescent="0.3">
      <c r="A42" s="9">
        <v>38</v>
      </c>
      <c r="B42" s="10" t="str">
        <f>รายชื่อนักเรียน_real!B38&amp;รายชื่อนักเรียน_real!C38&amp;" "&amp;รายชื่อนักเรียน_real!D38</f>
        <v xml:space="preserve"> </v>
      </c>
      <c r="C42" s="53"/>
      <c r="D42" s="54"/>
      <c r="E42" s="54"/>
      <c r="F42" s="54"/>
      <c r="G42" s="54"/>
      <c r="H42" s="55" t="str">
        <f t="shared" si="0"/>
        <v/>
      </c>
      <c r="I42" s="9" t="str">
        <f t="shared" si="1"/>
        <v/>
      </c>
    </row>
    <row r="43" spans="1:9" ht="14.9" customHeight="1" x14ac:dyDescent="0.3">
      <c r="A43" s="9">
        <v>39</v>
      </c>
      <c r="B43" s="10" t="str">
        <f>รายชื่อนักเรียน_real!B39&amp;รายชื่อนักเรียน_real!C39&amp;" "&amp;รายชื่อนักเรียน_real!D39</f>
        <v xml:space="preserve"> </v>
      </c>
      <c r="C43" s="53"/>
      <c r="D43" s="54"/>
      <c r="E43" s="54"/>
      <c r="F43" s="54"/>
      <c r="G43" s="54"/>
      <c r="H43" s="55" t="str">
        <f t="shared" si="0"/>
        <v/>
      </c>
      <c r="I43" s="9" t="str">
        <f t="shared" si="1"/>
        <v/>
      </c>
    </row>
    <row r="44" spans="1:9" ht="14.9" customHeight="1" x14ac:dyDescent="0.3">
      <c r="A44" s="9">
        <v>40</v>
      </c>
      <c r="B44" s="10" t="str">
        <f>รายชื่อนักเรียน_real!B40&amp;รายชื่อนักเรียน_real!C40&amp;" "&amp;รายชื่อนักเรียน_real!D40</f>
        <v xml:space="preserve"> </v>
      </c>
      <c r="C44" s="53"/>
      <c r="D44" s="54"/>
      <c r="E44" s="54"/>
      <c r="F44" s="54"/>
      <c r="G44" s="54"/>
      <c r="H44" s="55" t="str">
        <f t="shared" si="0"/>
        <v/>
      </c>
      <c r="I44" s="9" t="str">
        <f t="shared" si="1"/>
        <v/>
      </c>
    </row>
    <row r="45" spans="1:9" ht="14.9" customHeight="1" x14ac:dyDescent="0.3">
      <c r="A45" s="9">
        <v>41</v>
      </c>
      <c r="B45" s="10" t="str">
        <f>รายชื่อนักเรียน_real!B41&amp;รายชื่อนักเรียน_real!C41&amp;" "&amp;รายชื่อนักเรียน_real!D41</f>
        <v xml:space="preserve"> </v>
      </c>
      <c r="C45" s="53"/>
      <c r="D45" s="54"/>
      <c r="E45" s="54"/>
      <c r="F45" s="54"/>
      <c r="G45" s="54"/>
      <c r="H45" s="55" t="str">
        <f t="shared" si="0"/>
        <v/>
      </c>
      <c r="I45" s="9" t="str">
        <f t="shared" si="1"/>
        <v/>
      </c>
    </row>
    <row r="46" spans="1:9" ht="14.9" customHeight="1" x14ac:dyDescent="0.3">
      <c r="A46" s="9">
        <v>42</v>
      </c>
      <c r="B46" s="10" t="str">
        <f>รายชื่อนักเรียน_real!B42&amp;รายชื่อนักเรียน_real!C42&amp;" "&amp;รายชื่อนักเรียน_real!D42</f>
        <v xml:space="preserve"> </v>
      </c>
      <c r="C46" s="53"/>
      <c r="D46" s="54"/>
      <c r="E46" s="54"/>
      <c r="F46" s="54"/>
      <c r="G46" s="54"/>
      <c r="H46" s="55" t="str">
        <f t="shared" si="0"/>
        <v/>
      </c>
      <c r="I46" s="9" t="str">
        <f t="shared" si="1"/>
        <v/>
      </c>
    </row>
    <row r="47" spans="1:9" ht="14.9" customHeight="1" x14ac:dyDescent="0.3">
      <c r="A47" s="9">
        <v>43</v>
      </c>
      <c r="B47" s="10" t="str">
        <f>รายชื่อนักเรียน_real!B43&amp;รายชื่อนักเรียน_real!C43&amp;" "&amp;รายชื่อนักเรียน_real!D43</f>
        <v xml:space="preserve"> </v>
      </c>
      <c r="C47" s="53"/>
      <c r="D47" s="54"/>
      <c r="E47" s="54"/>
      <c r="F47" s="54"/>
      <c r="G47" s="54"/>
      <c r="H47" s="55" t="str">
        <f t="shared" si="0"/>
        <v/>
      </c>
      <c r="I47" s="9" t="str">
        <f t="shared" si="1"/>
        <v/>
      </c>
    </row>
  </sheetData>
  <sheetProtection sheet="1" objects="1" scenarios="1"/>
  <protectedRanges>
    <protectedRange sqref="C5:G47" name="Range1"/>
  </protectedRanges>
  <mergeCells count="6">
    <mergeCell ref="A1:I1"/>
    <mergeCell ref="A3:A4"/>
    <mergeCell ref="B3:B4"/>
    <mergeCell ref="H3:H4"/>
    <mergeCell ref="I3:I4"/>
    <mergeCell ref="C3:G3"/>
  </mergeCells>
  <pageMargins left="0.25" right="0.25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14E62-4B83-4BE2-B465-A36BDD3BCC65}">
  <dimension ref="A1:O47"/>
  <sheetViews>
    <sheetView showZeros="0" zoomScale="115" zoomScaleNormal="115" zoomScalePageLayoutView="115" workbookViewId="0">
      <selection activeCell="C15" sqref="C15:E22"/>
    </sheetView>
  </sheetViews>
  <sheetFormatPr defaultColWidth="9.08203125" defaultRowHeight="21" x14ac:dyDescent="0.3"/>
  <cols>
    <col min="1" max="1" width="3.58203125" style="2" customWidth="1"/>
    <col min="2" max="2" width="19.83203125" style="1" customWidth="1"/>
    <col min="3" max="3" width="9.6640625" style="2" customWidth="1"/>
    <col min="4" max="4" width="6.6640625" style="2" customWidth="1"/>
    <col min="5" max="5" width="5.25" style="2" customWidth="1"/>
    <col min="6" max="6" width="5.9140625" style="2" customWidth="1"/>
    <col min="7" max="7" width="7.1640625" style="2" customWidth="1"/>
    <col min="8" max="8" width="7.25" style="2" customWidth="1"/>
    <col min="9" max="9" width="6.9140625" style="2" customWidth="1"/>
    <col min="10" max="10" width="6.5" style="2" customWidth="1"/>
    <col min="11" max="11" width="6.4140625" style="2" customWidth="1"/>
    <col min="12" max="12" width="7.1640625" style="2" customWidth="1"/>
    <col min="13" max="16384" width="9.08203125" style="1"/>
  </cols>
  <sheetData>
    <row r="1" spans="1:15" x14ac:dyDescent="0.3">
      <c r="A1" s="140" t="str">
        <f>"รหัสวิชา "&amp;ปก!N11&amp;" ชั้นมัธยมศึกษาปีที่ "&amp;ปก!C10&amp;" ห้องที่ "&amp;ปก!F10&amp;" ปีการศึกษา "&amp;ปก!N10&amp;" ภาคเรียนที่ "&amp;ปก!J10</f>
        <v>รหัสวิชา ว21102 ชั้นมัธยมศึกษาปีที่ ม.1 ห้องที่ 1 ปีการศึกษา 2568 ภาคเรียนที่ 1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5" ht="8.25" customHeight="1" thickBot="1" x14ac:dyDescent="0.35">
      <c r="A2" s="3"/>
      <c r="B2" s="2"/>
    </row>
    <row r="3" spans="1:15" ht="17.5" customHeight="1" thickBot="1" x14ac:dyDescent="0.65">
      <c r="A3" s="141" t="s">
        <v>44</v>
      </c>
      <c r="B3" s="141" t="s">
        <v>45</v>
      </c>
      <c r="C3" s="151" t="s">
        <v>169</v>
      </c>
      <c r="D3" s="152"/>
      <c r="E3" s="152"/>
      <c r="F3" s="152"/>
      <c r="G3" s="152"/>
      <c r="H3" s="152"/>
      <c r="I3" s="152"/>
      <c r="J3" s="153"/>
      <c r="K3" s="148" t="s">
        <v>108</v>
      </c>
      <c r="L3" s="148" t="s">
        <v>106</v>
      </c>
    </row>
    <row r="4" spans="1:15" ht="32.5" customHeight="1" thickBot="1" x14ac:dyDescent="0.35">
      <c r="A4" s="142"/>
      <c r="B4" s="147"/>
      <c r="C4" s="68" t="s">
        <v>170</v>
      </c>
      <c r="D4" s="69" t="s">
        <v>171</v>
      </c>
      <c r="E4" s="69" t="s">
        <v>172</v>
      </c>
      <c r="F4" s="69" t="s">
        <v>173</v>
      </c>
      <c r="G4" s="70" t="s">
        <v>174</v>
      </c>
      <c r="H4" s="70" t="s">
        <v>175</v>
      </c>
      <c r="I4" s="70" t="s">
        <v>176</v>
      </c>
      <c r="J4" s="70" t="s">
        <v>177</v>
      </c>
      <c r="K4" s="149"/>
      <c r="L4" s="150"/>
    </row>
    <row r="5" spans="1:15" ht="14.9" customHeight="1" x14ac:dyDescent="0.3">
      <c r="A5" s="9">
        <v>1</v>
      </c>
      <c r="B5" s="10" t="str">
        <f>รายชื่อนักเรียน_real!B1&amp;รายชื่อนักเรียน_real!C1&amp;" "&amp;รายชื่อนักเรียน_real!D1</f>
        <v>เด็กชายอภิสิทธิ์ สีทอง</v>
      </c>
      <c r="C5" s="51"/>
      <c r="D5" s="52"/>
      <c r="E5" s="52"/>
      <c r="F5" s="52"/>
      <c r="G5" s="52"/>
      <c r="H5" s="52"/>
      <c r="I5" s="52"/>
      <c r="J5" s="52"/>
      <c r="K5" s="55" t="str">
        <f>IF(COUNTA(C5:J5)&lt;=1, "", _xlfn.MODE.SNGL(C5:J5))</f>
        <v/>
      </c>
      <c r="L5" s="9" t="str">
        <f>IF(K5="", "", IF(K5&gt;2, "ดีเยี่ยม", IF(K5&gt;1, "ดี", IF(K5&gt;0, "ผ่าน", "ไม่ผ่าน"))))</f>
        <v/>
      </c>
    </row>
    <row r="6" spans="1:15" ht="14.9" customHeight="1" x14ac:dyDescent="0.3">
      <c r="A6" s="9">
        <v>2</v>
      </c>
      <c r="B6" s="10" t="str">
        <f>รายชื่อนักเรียน_real!B2&amp;รายชื่อนักเรียน_real!C2&amp;" "&amp;รายชื่อนักเรียน_real!D2</f>
        <v>เด็กชายปวเรศ สุดใจ</v>
      </c>
      <c r="C6" s="51"/>
      <c r="D6" s="52"/>
      <c r="E6" s="52"/>
      <c r="F6" s="54"/>
      <c r="G6" s="54"/>
      <c r="H6" s="54"/>
      <c r="I6" s="54"/>
      <c r="J6" s="54"/>
      <c r="K6" s="55" t="str">
        <f t="shared" ref="K6:K47" si="0">IF(COUNTA(C6:J6)&lt;=1, "", _xlfn.MODE.SNGL(C6:J6))</f>
        <v/>
      </c>
      <c r="L6" s="9" t="str">
        <f t="shared" ref="L6:L47" si="1">IF(K6="", "", IF(K6&gt;2, "ดีเยี่ยม", IF(K6&gt;1, "ดี", IF(K6&gt;0, "ผ่าน", "ไม่ผ่าน"))))</f>
        <v/>
      </c>
    </row>
    <row r="7" spans="1:15" ht="14.9" customHeight="1" x14ac:dyDescent="0.3">
      <c r="A7" s="9">
        <v>3</v>
      </c>
      <c r="B7" s="10" t="str">
        <f>รายชื่อนักเรียน_real!B3&amp;รายชื่อนักเรียน_real!C3&amp;" "&amp;รายชื่อนักเรียน_real!D3</f>
        <v>เด็กชายธวัชชัย แสงทอง</v>
      </c>
      <c r="C7" s="51"/>
      <c r="D7" s="52"/>
      <c r="E7" s="52"/>
      <c r="F7" s="54"/>
      <c r="G7" s="54"/>
      <c r="H7" s="54"/>
      <c r="I7" s="54"/>
      <c r="J7" s="54"/>
      <c r="K7" s="55" t="str">
        <f t="shared" si="0"/>
        <v/>
      </c>
      <c r="L7" s="9" t="str">
        <f t="shared" si="1"/>
        <v/>
      </c>
    </row>
    <row r="8" spans="1:15" ht="14.9" customHeight="1" x14ac:dyDescent="0.3">
      <c r="A8" s="9">
        <v>4</v>
      </c>
      <c r="B8" s="10" t="str">
        <f>รายชื่อนักเรียน_real!B4&amp;รายชื่อนักเรียน_real!C4&amp;" "&amp;รายชื่อนักเรียน_real!D4</f>
        <v>เด็กชายจิราวัฒน์ รักดี</v>
      </c>
      <c r="C8" s="51"/>
      <c r="D8" s="52"/>
      <c r="E8" s="52"/>
      <c r="F8" s="54"/>
      <c r="G8" s="54"/>
      <c r="H8" s="54"/>
      <c r="I8" s="54"/>
      <c r="J8" s="54"/>
      <c r="K8" s="55" t="str">
        <f t="shared" si="0"/>
        <v/>
      </c>
      <c r="L8" s="9" t="str">
        <f t="shared" si="1"/>
        <v/>
      </c>
    </row>
    <row r="9" spans="1:15" ht="14.9" customHeight="1" x14ac:dyDescent="0.3">
      <c r="A9" s="9">
        <v>5</v>
      </c>
      <c r="B9" s="10" t="str">
        <f>รายชื่อนักเรียน_real!B5&amp;รายชื่อนักเรียน_real!C5&amp;" "&amp;รายชื่อนักเรียน_real!D5</f>
        <v>เด็กชายก้องภพ เจริญกิจ</v>
      </c>
      <c r="C9" s="51"/>
      <c r="D9" s="52"/>
      <c r="E9" s="52"/>
      <c r="F9" s="54"/>
      <c r="G9" s="54"/>
      <c r="H9" s="54"/>
      <c r="I9" s="54"/>
      <c r="J9" s="54"/>
      <c r="K9" s="55" t="str">
        <f t="shared" si="0"/>
        <v/>
      </c>
      <c r="L9" s="9" t="str">
        <f t="shared" si="1"/>
        <v/>
      </c>
    </row>
    <row r="10" spans="1:15" ht="14.9" customHeight="1" x14ac:dyDescent="0.3">
      <c r="A10" s="9">
        <v>6</v>
      </c>
      <c r="B10" s="10" t="str">
        <f>รายชื่อนักเรียน_real!B6&amp;รายชื่อนักเรียน_real!C6&amp;" "&amp;รายชื่อนักเรียน_real!D6</f>
        <v>เด็กชายพชร ประเสริฐ</v>
      </c>
      <c r="C10" s="51"/>
      <c r="D10" s="52"/>
      <c r="E10" s="52"/>
      <c r="F10" s="54"/>
      <c r="G10" s="54"/>
      <c r="H10" s="54"/>
      <c r="I10" s="54"/>
      <c r="J10" s="54"/>
      <c r="K10" s="55" t="str">
        <f t="shared" si="0"/>
        <v/>
      </c>
      <c r="L10" s="9" t="str">
        <f t="shared" si="1"/>
        <v/>
      </c>
      <c r="O10" s="4"/>
    </row>
    <row r="11" spans="1:15" ht="14.9" customHeight="1" x14ac:dyDescent="0.3">
      <c r="A11" s="9">
        <v>7</v>
      </c>
      <c r="B11" s="10" t="str">
        <f>รายชื่อนักเรียน_real!B7&amp;รายชื่อนักเรียน_real!C7&amp;" "&amp;รายชื่อนักเรียน_real!D7</f>
        <v>เด็กชายวีรภัทร ลือชา</v>
      </c>
      <c r="C11" s="51"/>
      <c r="D11" s="52"/>
      <c r="E11" s="52"/>
      <c r="F11" s="54"/>
      <c r="G11" s="54"/>
      <c r="H11" s="54"/>
      <c r="I11" s="54"/>
      <c r="J11" s="54"/>
      <c r="K11" s="55" t="str">
        <f t="shared" si="0"/>
        <v/>
      </c>
      <c r="L11" s="9" t="str">
        <f t="shared" si="1"/>
        <v/>
      </c>
    </row>
    <row r="12" spans="1:15" ht="14.9" customHeight="1" x14ac:dyDescent="0.3">
      <c r="A12" s="9">
        <v>8</v>
      </c>
      <c r="B12" s="10" t="str">
        <f>รายชื่อนักเรียน_real!B8&amp;รายชื่อนักเรียน_real!C8&amp;" "&amp;รายชื่อนักเรียน_real!D8</f>
        <v>เด็กชายภูวเดช คำปลิว</v>
      </c>
      <c r="C12" s="51"/>
      <c r="D12" s="52"/>
      <c r="E12" s="52"/>
      <c r="F12" s="54"/>
      <c r="G12" s="54"/>
      <c r="H12" s="54"/>
      <c r="I12" s="54"/>
      <c r="J12" s="54"/>
      <c r="K12" s="55" t="str">
        <f t="shared" si="0"/>
        <v/>
      </c>
      <c r="L12" s="9" t="str">
        <f t="shared" si="1"/>
        <v/>
      </c>
    </row>
    <row r="13" spans="1:15" ht="14.9" customHeight="1" x14ac:dyDescent="0.3">
      <c r="A13" s="9">
        <v>9</v>
      </c>
      <c r="B13" s="10" t="str">
        <f>รายชื่อนักเรียน_real!B9&amp;รายชื่อนักเรียน_real!C9&amp;" "&amp;รายชื่อนักเรียน_real!D9</f>
        <v>เด็กชายสิทธิโชค อุ่นเรือน</v>
      </c>
      <c r="C13" s="51"/>
      <c r="D13" s="52"/>
      <c r="E13" s="52"/>
      <c r="F13" s="54"/>
      <c r="G13" s="54"/>
      <c r="H13" s="54"/>
      <c r="I13" s="54"/>
      <c r="J13" s="54"/>
      <c r="K13" s="55" t="str">
        <f t="shared" si="0"/>
        <v/>
      </c>
      <c r="L13" s="9" t="str">
        <f t="shared" si="1"/>
        <v/>
      </c>
    </row>
    <row r="14" spans="1:15" ht="14.9" customHeight="1" x14ac:dyDescent="0.3">
      <c r="A14" s="9">
        <v>10</v>
      </c>
      <c r="B14" s="10" t="str">
        <f>รายชื่อนักเรียน_real!B10&amp;รายชื่อนักเรียน_real!C10&amp;" "&amp;รายชื่อนักเรียน_real!D10</f>
        <v>เด็กชายคณาธิป งามเมือง</v>
      </c>
      <c r="C14" s="51"/>
      <c r="D14" s="52"/>
      <c r="E14" s="52"/>
      <c r="F14" s="54"/>
      <c r="G14" s="54"/>
      <c r="H14" s="54"/>
      <c r="I14" s="54"/>
      <c r="J14" s="54"/>
      <c r="K14" s="55" t="str">
        <f t="shared" si="0"/>
        <v/>
      </c>
      <c r="L14" s="9" t="str">
        <f t="shared" si="1"/>
        <v/>
      </c>
    </row>
    <row r="15" spans="1:15" ht="14.9" customHeight="1" x14ac:dyDescent="0.3">
      <c r="A15" s="9">
        <v>11</v>
      </c>
      <c r="B15" s="10" t="str">
        <f>รายชื่อนักเรียน_real!B11&amp;รายชื่อนักเรียน_real!C11&amp;" "&amp;รายชื่อนักเรียน_real!D11</f>
        <v>เด็กชายรัชชานนท์ มั่งคั่ง</v>
      </c>
      <c r="C15" s="51"/>
      <c r="D15" s="52"/>
      <c r="E15" s="52"/>
      <c r="F15" s="54"/>
      <c r="G15" s="54"/>
      <c r="H15" s="54"/>
      <c r="I15" s="54"/>
      <c r="J15" s="54"/>
      <c r="K15" s="55" t="str">
        <f t="shared" si="0"/>
        <v/>
      </c>
      <c r="L15" s="9" t="str">
        <f t="shared" si="1"/>
        <v/>
      </c>
    </row>
    <row r="16" spans="1:15" ht="14.9" customHeight="1" x14ac:dyDescent="0.3">
      <c r="A16" s="9">
        <v>12</v>
      </c>
      <c r="B16" s="10" t="str">
        <f>รายชื่อนักเรียน_real!B12&amp;รายชื่อนักเรียน_real!C12&amp;" "&amp;รายชื่อนักเรียน_real!D12</f>
        <v>เด็กชายณัฐดนัย ปัญญาไว</v>
      </c>
      <c r="C16" s="51"/>
      <c r="D16" s="52"/>
      <c r="E16" s="52"/>
      <c r="F16" s="54"/>
      <c r="G16" s="54"/>
      <c r="H16" s="54"/>
      <c r="I16" s="54"/>
      <c r="J16" s="54"/>
      <c r="K16" s="55" t="str">
        <f t="shared" si="0"/>
        <v/>
      </c>
      <c r="L16" s="9" t="str">
        <f t="shared" si="1"/>
        <v/>
      </c>
    </row>
    <row r="17" spans="1:12" ht="14.9" customHeight="1" x14ac:dyDescent="0.3">
      <c r="A17" s="9">
        <v>13</v>
      </c>
      <c r="B17" s="10" t="str">
        <f>รายชื่อนักเรียน_real!B13&amp;รายชื่อนักเรียน_real!C13&amp;" "&amp;รายชื่อนักเรียน_real!D13</f>
        <v>เด็กชายภาณุวัฒน์ สุขเกษม</v>
      </c>
      <c r="C17" s="51"/>
      <c r="D17" s="52"/>
      <c r="E17" s="52"/>
      <c r="F17" s="54"/>
      <c r="G17" s="54"/>
      <c r="H17" s="54"/>
      <c r="I17" s="54"/>
      <c r="J17" s="54"/>
      <c r="K17" s="55" t="str">
        <f t="shared" si="0"/>
        <v/>
      </c>
      <c r="L17" s="9" t="str">
        <f t="shared" si="1"/>
        <v/>
      </c>
    </row>
    <row r="18" spans="1:12" ht="14.9" customHeight="1" x14ac:dyDescent="0.3">
      <c r="A18" s="9">
        <v>14</v>
      </c>
      <c r="B18" s="10" t="str">
        <f>รายชื่อนักเรียน_real!B14&amp;รายชื่อนักเรียน_real!C14&amp;" "&amp;รายชื่อนักเรียน_real!D14</f>
        <v>เด็กชายปฐวี เจียมดี</v>
      </c>
      <c r="C18" s="51"/>
      <c r="D18" s="52"/>
      <c r="E18" s="52"/>
      <c r="F18" s="54"/>
      <c r="G18" s="54"/>
      <c r="H18" s="54"/>
      <c r="I18" s="54"/>
      <c r="J18" s="54"/>
      <c r="K18" s="55" t="str">
        <f t="shared" si="0"/>
        <v/>
      </c>
      <c r="L18" s="9" t="str">
        <f t="shared" si="1"/>
        <v/>
      </c>
    </row>
    <row r="19" spans="1:12" ht="14.9" customHeight="1" x14ac:dyDescent="0.3">
      <c r="A19" s="9">
        <v>15</v>
      </c>
      <c r="B19" s="10" t="str">
        <f>รายชื่อนักเรียน_real!B15&amp;รายชื่อนักเรียน_real!C15&amp;" "&amp;รายชื่อนักเรียน_real!D15</f>
        <v>เด็กชายพีรวิชญ์ สีมา</v>
      </c>
      <c r="C19" s="51"/>
      <c r="D19" s="52"/>
      <c r="E19" s="52"/>
      <c r="F19" s="54"/>
      <c r="G19" s="54"/>
      <c r="H19" s="54"/>
      <c r="I19" s="54"/>
      <c r="J19" s="54"/>
      <c r="K19" s="55" t="str">
        <f t="shared" si="0"/>
        <v/>
      </c>
      <c r="L19" s="9" t="str">
        <f t="shared" si="1"/>
        <v/>
      </c>
    </row>
    <row r="20" spans="1:12" ht="14.9" customHeight="1" x14ac:dyDescent="0.3">
      <c r="A20" s="9">
        <v>16</v>
      </c>
      <c r="B20" s="10" t="str">
        <f>รายชื่อนักเรียน_real!B16&amp;รายชื่อนักเรียน_real!C16&amp;" "&amp;รายชื่อนักเรียน_real!D16</f>
        <v>เด็กชายชนาธิป โยธา</v>
      </c>
      <c r="C20" s="53"/>
      <c r="D20" s="54"/>
      <c r="E20" s="54"/>
      <c r="F20" s="54"/>
      <c r="G20" s="54"/>
      <c r="H20" s="54"/>
      <c r="I20" s="54"/>
      <c r="J20" s="54"/>
      <c r="K20" s="55" t="str">
        <f t="shared" si="0"/>
        <v/>
      </c>
      <c r="L20" s="9" t="str">
        <f t="shared" si="1"/>
        <v/>
      </c>
    </row>
    <row r="21" spans="1:12" ht="14.9" customHeight="1" x14ac:dyDescent="0.3">
      <c r="A21" s="9">
        <v>17</v>
      </c>
      <c r="B21" s="10" t="str">
        <f>รายชื่อนักเรียน_real!B17&amp;รายชื่อนักเรียน_real!C17&amp;" "&amp;รายชื่อนักเรียน_real!D17</f>
        <v>เด็กชายธนวัฒน์ ศรีศักดิ์</v>
      </c>
      <c r="C21" s="53"/>
      <c r="D21" s="54"/>
      <c r="E21" s="54"/>
      <c r="F21" s="54"/>
      <c r="G21" s="54"/>
      <c r="H21" s="54"/>
      <c r="I21" s="54"/>
      <c r="J21" s="54"/>
      <c r="K21" s="55" t="str">
        <f t="shared" si="0"/>
        <v/>
      </c>
      <c r="L21" s="9" t="str">
        <f t="shared" si="1"/>
        <v/>
      </c>
    </row>
    <row r="22" spans="1:12" ht="14.9" customHeight="1" x14ac:dyDescent="0.3">
      <c r="A22" s="9">
        <v>18</v>
      </c>
      <c r="B22" s="10" t="str">
        <f>รายชื่อนักเรียน_real!B18&amp;รายชื่อนักเรียน_real!C18&amp;" "&amp;รายชื่อนักเรียน_real!D18</f>
        <v>เด็กหญิงศศิธร ใจเย็น</v>
      </c>
      <c r="C22" s="53"/>
      <c r="D22" s="54"/>
      <c r="E22" s="54"/>
      <c r="F22" s="54"/>
      <c r="G22" s="54"/>
      <c r="H22" s="54"/>
      <c r="I22" s="54"/>
      <c r="J22" s="54"/>
      <c r="K22" s="55" t="str">
        <f t="shared" si="0"/>
        <v/>
      </c>
      <c r="L22" s="9" t="str">
        <f t="shared" si="1"/>
        <v/>
      </c>
    </row>
    <row r="23" spans="1:12" ht="14.9" customHeight="1" x14ac:dyDescent="0.3">
      <c r="A23" s="9">
        <v>19</v>
      </c>
      <c r="B23" s="10" t="str">
        <f>รายชื่อนักเรียน_real!B19&amp;รายชื่อนักเรียน_real!C19&amp;" "&amp;รายชื่อนักเรียน_real!D19</f>
        <v xml:space="preserve"> </v>
      </c>
      <c r="C23" s="53"/>
      <c r="D23" s="54"/>
      <c r="E23" s="54"/>
      <c r="F23" s="54"/>
      <c r="G23" s="54"/>
      <c r="H23" s="54"/>
      <c r="I23" s="54"/>
      <c r="J23" s="54"/>
      <c r="K23" s="55" t="str">
        <f t="shared" si="0"/>
        <v/>
      </c>
      <c r="L23" s="9" t="str">
        <f t="shared" si="1"/>
        <v/>
      </c>
    </row>
    <row r="24" spans="1:12" ht="14.9" customHeight="1" x14ac:dyDescent="0.3">
      <c r="A24" s="9">
        <v>20</v>
      </c>
      <c r="B24" s="10" t="str">
        <f>รายชื่อนักเรียน_real!B20&amp;รายชื่อนักเรียน_real!C20&amp;" "&amp;รายชื่อนักเรียน_real!D20</f>
        <v xml:space="preserve"> </v>
      </c>
      <c r="C24" s="53"/>
      <c r="D24" s="54"/>
      <c r="E24" s="54"/>
      <c r="F24" s="54"/>
      <c r="G24" s="54"/>
      <c r="H24" s="54"/>
      <c r="I24" s="54"/>
      <c r="J24" s="54"/>
      <c r="K24" s="55" t="str">
        <f t="shared" si="0"/>
        <v/>
      </c>
      <c r="L24" s="9" t="str">
        <f t="shared" si="1"/>
        <v/>
      </c>
    </row>
    <row r="25" spans="1:12" ht="14.9" customHeight="1" x14ac:dyDescent="0.3">
      <c r="A25" s="9">
        <v>21</v>
      </c>
      <c r="B25" s="10" t="str">
        <f>รายชื่อนักเรียน_real!B21&amp;รายชื่อนักเรียน_real!C21&amp;" "&amp;รายชื่อนักเรียน_real!D21</f>
        <v xml:space="preserve"> </v>
      </c>
      <c r="C25" s="53"/>
      <c r="D25" s="54"/>
      <c r="E25" s="54"/>
      <c r="F25" s="54"/>
      <c r="G25" s="54"/>
      <c r="H25" s="54"/>
      <c r="I25" s="54"/>
      <c r="J25" s="54"/>
      <c r="K25" s="55" t="str">
        <f t="shared" si="0"/>
        <v/>
      </c>
      <c r="L25" s="9" t="str">
        <f t="shared" si="1"/>
        <v/>
      </c>
    </row>
    <row r="26" spans="1:12" ht="14.9" customHeight="1" x14ac:dyDescent="0.3">
      <c r="A26" s="9">
        <v>22</v>
      </c>
      <c r="B26" s="10" t="str">
        <f>รายชื่อนักเรียน_real!B22&amp;รายชื่อนักเรียน_real!C22&amp;" "&amp;รายชื่อนักเรียน_real!D22</f>
        <v xml:space="preserve"> </v>
      </c>
      <c r="C26" s="53"/>
      <c r="D26" s="54"/>
      <c r="E26" s="54"/>
      <c r="F26" s="54"/>
      <c r="G26" s="54"/>
      <c r="H26" s="54"/>
      <c r="I26" s="54"/>
      <c r="J26" s="54"/>
      <c r="K26" s="55" t="str">
        <f t="shared" si="0"/>
        <v/>
      </c>
      <c r="L26" s="9" t="str">
        <f t="shared" si="1"/>
        <v/>
      </c>
    </row>
    <row r="27" spans="1:12" ht="14.9" customHeight="1" x14ac:dyDescent="0.3">
      <c r="A27" s="9">
        <v>23</v>
      </c>
      <c r="B27" s="10" t="str">
        <f>รายชื่อนักเรียน_real!B23&amp;รายชื่อนักเรียน_real!C23&amp;" "&amp;รายชื่อนักเรียน_real!D23</f>
        <v xml:space="preserve"> </v>
      </c>
      <c r="C27" s="53"/>
      <c r="D27" s="54"/>
      <c r="E27" s="54"/>
      <c r="F27" s="54"/>
      <c r="G27" s="54"/>
      <c r="H27" s="54"/>
      <c r="I27" s="54"/>
      <c r="J27" s="54"/>
      <c r="K27" s="55" t="str">
        <f t="shared" si="0"/>
        <v/>
      </c>
      <c r="L27" s="9" t="str">
        <f t="shared" si="1"/>
        <v/>
      </c>
    </row>
    <row r="28" spans="1:12" ht="14.9" customHeight="1" x14ac:dyDescent="0.3">
      <c r="A28" s="9">
        <v>24</v>
      </c>
      <c r="B28" s="10" t="str">
        <f>รายชื่อนักเรียน_real!B24&amp;รายชื่อนักเรียน_real!C24&amp;" "&amp;รายชื่อนักเรียน_real!D24</f>
        <v xml:space="preserve"> </v>
      </c>
      <c r="C28" s="53"/>
      <c r="D28" s="54"/>
      <c r="E28" s="54"/>
      <c r="F28" s="54"/>
      <c r="G28" s="54"/>
      <c r="H28" s="54"/>
      <c r="I28" s="54"/>
      <c r="J28" s="54"/>
      <c r="K28" s="55" t="str">
        <f t="shared" si="0"/>
        <v/>
      </c>
      <c r="L28" s="9" t="str">
        <f t="shared" si="1"/>
        <v/>
      </c>
    </row>
    <row r="29" spans="1:12" ht="14.9" customHeight="1" x14ac:dyDescent="0.3">
      <c r="A29" s="9">
        <v>25</v>
      </c>
      <c r="B29" s="10" t="str">
        <f>รายชื่อนักเรียน_real!B25&amp;รายชื่อนักเรียน_real!C25&amp;" "&amp;รายชื่อนักเรียน_real!D25</f>
        <v xml:space="preserve"> </v>
      </c>
      <c r="C29" s="53"/>
      <c r="D29" s="54"/>
      <c r="E29" s="54"/>
      <c r="F29" s="54"/>
      <c r="G29" s="54"/>
      <c r="H29" s="54"/>
      <c r="I29" s="54"/>
      <c r="J29" s="54"/>
      <c r="K29" s="55" t="str">
        <f t="shared" si="0"/>
        <v/>
      </c>
      <c r="L29" s="9" t="str">
        <f t="shared" si="1"/>
        <v/>
      </c>
    </row>
    <row r="30" spans="1:12" ht="14.9" customHeight="1" x14ac:dyDescent="0.3">
      <c r="A30" s="9">
        <v>26</v>
      </c>
      <c r="B30" s="10" t="str">
        <f>รายชื่อนักเรียน_real!B26&amp;รายชื่อนักเรียน_real!C26&amp;" "&amp;รายชื่อนักเรียน_real!D26</f>
        <v xml:space="preserve"> </v>
      </c>
      <c r="C30" s="53"/>
      <c r="D30" s="54"/>
      <c r="E30" s="54"/>
      <c r="F30" s="54"/>
      <c r="G30" s="54"/>
      <c r="H30" s="54"/>
      <c r="I30" s="54"/>
      <c r="J30" s="54"/>
      <c r="K30" s="55" t="str">
        <f t="shared" si="0"/>
        <v/>
      </c>
      <c r="L30" s="9" t="str">
        <f t="shared" si="1"/>
        <v/>
      </c>
    </row>
    <row r="31" spans="1:12" ht="14.9" customHeight="1" x14ac:dyDescent="0.3">
      <c r="A31" s="9">
        <v>27</v>
      </c>
      <c r="B31" s="10" t="str">
        <f>รายชื่อนักเรียน_real!B27&amp;รายชื่อนักเรียน_real!C27&amp;" "&amp;รายชื่อนักเรียน_real!D27</f>
        <v xml:space="preserve"> </v>
      </c>
      <c r="C31" s="53"/>
      <c r="D31" s="54"/>
      <c r="E31" s="54"/>
      <c r="F31" s="54"/>
      <c r="G31" s="54"/>
      <c r="H31" s="54"/>
      <c r="I31" s="54"/>
      <c r="J31" s="54"/>
      <c r="K31" s="55" t="str">
        <f t="shared" si="0"/>
        <v/>
      </c>
      <c r="L31" s="9" t="str">
        <f t="shared" si="1"/>
        <v/>
      </c>
    </row>
    <row r="32" spans="1:12" ht="14.9" customHeight="1" x14ac:dyDescent="0.3">
      <c r="A32" s="9">
        <v>28</v>
      </c>
      <c r="B32" s="10" t="str">
        <f>รายชื่อนักเรียน_real!B28&amp;รายชื่อนักเรียน_real!C28&amp;" "&amp;รายชื่อนักเรียน_real!D28</f>
        <v xml:space="preserve"> </v>
      </c>
      <c r="C32" s="53"/>
      <c r="D32" s="54"/>
      <c r="E32" s="54"/>
      <c r="F32" s="54"/>
      <c r="G32" s="54"/>
      <c r="H32" s="54"/>
      <c r="I32" s="54"/>
      <c r="J32" s="54"/>
      <c r="K32" s="55" t="str">
        <f t="shared" si="0"/>
        <v/>
      </c>
      <c r="L32" s="9" t="str">
        <f t="shared" si="1"/>
        <v/>
      </c>
    </row>
    <row r="33" spans="1:12" ht="14.9" customHeight="1" x14ac:dyDescent="0.3">
      <c r="A33" s="9">
        <v>29</v>
      </c>
      <c r="B33" s="10" t="str">
        <f>รายชื่อนักเรียน_real!B29&amp;รายชื่อนักเรียน_real!C29&amp;" "&amp;รายชื่อนักเรียน_real!D29</f>
        <v xml:space="preserve"> </v>
      </c>
      <c r="C33" s="53"/>
      <c r="D33" s="54"/>
      <c r="E33" s="54"/>
      <c r="F33" s="54"/>
      <c r="G33" s="54"/>
      <c r="H33" s="54"/>
      <c r="I33" s="54"/>
      <c r="J33" s="54"/>
      <c r="K33" s="55" t="str">
        <f t="shared" si="0"/>
        <v/>
      </c>
      <c r="L33" s="9" t="str">
        <f t="shared" si="1"/>
        <v/>
      </c>
    </row>
    <row r="34" spans="1:12" ht="14.9" customHeight="1" x14ac:dyDescent="0.3">
      <c r="A34" s="9">
        <v>30</v>
      </c>
      <c r="B34" s="10" t="str">
        <f>รายชื่อนักเรียน_real!B30&amp;รายชื่อนักเรียน_real!C30&amp;" "&amp;รายชื่อนักเรียน_real!D30</f>
        <v xml:space="preserve"> </v>
      </c>
      <c r="C34" s="53"/>
      <c r="D34" s="54"/>
      <c r="E34" s="54"/>
      <c r="F34" s="54"/>
      <c r="G34" s="54"/>
      <c r="H34" s="54"/>
      <c r="I34" s="54"/>
      <c r="J34" s="54"/>
      <c r="K34" s="55" t="str">
        <f t="shared" si="0"/>
        <v/>
      </c>
      <c r="L34" s="9" t="str">
        <f t="shared" si="1"/>
        <v/>
      </c>
    </row>
    <row r="35" spans="1:12" ht="14.9" customHeight="1" x14ac:dyDescent="0.3">
      <c r="A35" s="9">
        <v>31</v>
      </c>
      <c r="B35" s="10" t="str">
        <f>รายชื่อนักเรียน_real!B31&amp;รายชื่อนักเรียน_real!C31&amp;" "&amp;รายชื่อนักเรียน_real!D31</f>
        <v xml:space="preserve"> </v>
      </c>
      <c r="C35" s="53"/>
      <c r="D35" s="54"/>
      <c r="E35" s="54"/>
      <c r="F35" s="54"/>
      <c r="G35" s="54"/>
      <c r="H35" s="54"/>
      <c r="I35" s="54"/>
      <c r="J35" s="54"/>
      <c r="K35" s="55" t="str">
        <f t="shared" si="0"/>
        <v/>
      </c>
      <c r="L35" s="9" t="str">
        <f t="shared" si="1"/>
        <v/>
      </c>
    </row>
    <row r="36" spans="1:12" ht="14.9" customHeight="1" x14ac:dyDescent="0.3">
      <c r="A36" s="9">
        <v>32</v>
      </c>
      <c r="B36" s="10" t="str">
        <f>รายชื่อนักเรียน_real!B32&amp;รายชื่อนักเรียน_real!C32&amp;" "&amp;รายชื่อนักเรียน_real!D32</f>
        <v xml:space="preserve"> </v>
      </c>
      <c r="C36" s="53"/>
      <c r="D36" s="54"/>
      <c r="E36" s="54"/>
      <c r="F36" s="54"/>
      <c r="G36" s="54"/>
      <c r="H36" s="54"/>
      <c r="I36" s="54"/>
      <c r="J36" s="54"/>
      <c r="K36" s="55" t="str">
        <f t="shared" si="0"/>
        <v/>
      </c>
      <c r="L36" s="9" t="str">
        <f t="shared" si="1"/>
        <v/>
      </c>
    </row>
    <row r="37" spans="1:12" ht="14.9" customHeight="1" x14ac:dyDescent="0.3">
      <c r="A37" s="9">
        <v>33</v>
      </c>
      <c r="B37" s="10" t="str">
        <f>รายชื่อนักเรียน_real!B33&amp;รายชื่อนักเรียน_real!C33&amp;" "&amp;รายชื่อนักเรียน_real!D33</f>
        <v xml:space="preserve"> </v>
      </c>
      <c r="C37" s="53"/>
      <c r="D37" s="54"/>
      <c r="E37" s="54"/>
      <c r="F37" s="54"/>
      <c r="G37" s="54"/>
      <c r="H37" s="54"/>
      <c r="I37" s="54"/>
      <c r="J37" s="54"/>
      <c r="K37" s="55" t="str">
        <f t="shared" si="0"/>
        <v/>
      </c>
      <c r="L37" s="9" t="str">
        <f t="shared" si="1"/>
        <v/>
      </c>
    </row>
    <row r="38" spans="1:12" ht="14.9" customHeight="1" x14ac:dyDescent="0.3">
      <c r="A38" s="9">
        <v>34</v>
      </c>
      <c r="B38" s="10" t="str">
        <f>รายชื่อนักเรียน_real!B34&amp;รายชื่อนักเรียน_real!C34&amp;" "&amp;รายชื่อนักเรียน_real!D34</f>
        <v xml:space="preserve"> </v>
      </c>
      <c r="C38" s="53"/>
      <c r="D38" s="54"/>
      <c r="E38" s="54"/>
      <c r="F38" s="54"/>
      <c r="G38" s="54"/>
      <c r="H38" s="54"/>
      <c r="I38" s="54"/>
      <c r="J38" s="54"/>
      <c r="K38" s="55" t="str">
        <f t="shared" si="0"/>
        <v/>
      </c>
      <c r="L38" s="9" t="str">
        <f t="shared" si="1"/>
        <v/>
      </c>
    </row>
    <row r="39" spans="1:12" ht="14.9" customHeight="1" x14ac:dyDescent="0.3">
      <c r="A39" s="9">
        <v>35</v>
      </c>
      <c r="B39" s="10" t="str">
        <f>รายชื่อนักเรียน_real!B35&amp;รายชื่อนักเรียน_real!C35&amp;" "&amp;รายชื่อนักเรียน_real!D35</f>
        <v xml:space="preserve"> </v>
      </c>
      <c r="C39" s="53"/>
      <c r="D39" s="54"/>
      <c r="E39" s="54"/>
      <c r="F39" s="54"/>
      <c r="G39" s="54"/>
      <c r="H39" s="54"/>
      <c r="I39" s="54"/>
      <c r="J39" s="54"/>
      <c r="K39" s="55" t="str">
        <f t="shared" si="0"/>
        <v/>
      </c>
      <c r="L39" s="9" t="str">
        <f t="shared" si="1"/>
        <v/>
      </c>
    </row>
    <row r="40" spans="1:12" ht="14.9" customHeight="1" x14ac:dyDescent="0.3">
      <c r="A40" s="9">
        <v>36</v>
      </c>
      <c r="B40" s="10" t="str">
        <f>รายชื่อนักเรียน_real!B36&amp;รายชื่อนักเรียน_real!C36&amp;" "&amp;รายชื่อนักเรียน_real!D36</f>
        <v xml:space="preserve"> </v>
      </c>
      <c r="C40" s="53"/>
      <c r="D40" s="54"/>
      <c r="E40" s="54"/>
      <c r="F40" s="54"/>
      <c r="G40" s="54"/>
      <c r="H40" s="54"/>
      <c r="I40" s="54"/>
      <c r="J40" s="54"/>
      <c r="K40" s="55" t="str">
        <f t="shared" si="0"/>
        <v/>
      </c>
      <c r="L40" s="9" t="str">
        <f t="shared" si="1"/>
        <v/>
      </c>
    </row>
    <row r="41" spans="1:12" ht="14.9" customHeight="1" x14ac:dyDescent="0.3">
      <c r="A41" s="9">
        <v>37</v>
      </c>
      <c r="B41" s="10" t="str">
        <f>รายชื่อนักเรียน_real!B37&amp;รายชื่อนักเรียน_real!C37&amp;" "&amp;รายชื่อนักเรียน_real!D37</f>
        <v xml:space="preserve"> </v>
      </c>
      <c r="C41" s="53"/>
      <c r="D41" s="54"/>
      <c r="E41" s="54"/>
      <c r="F41" s="54"/>
      <c r="G41" s="54"/>
      <c r="H41" s="54"/>
      <c r="I41" s="54"/>
      <c r="J41" s="54"/>
      <c r="K41" s="55" t="str">
        <f t="shared" si="0"/>
        <v/>
      </c>
      <c r="L41" s="9" t="str">
        <f t="shared" si="1"/>
        <v/>
      </c>
    </row>
    <row r="42" spans="1:12" ht="14.9" customHeight="1" x14ac:dyDescent="0.3">
      <c r="A42" s="9">
        <v>38</v>
      </c>
      <c r="B42" s="10" t="str">
        <f>รายชื่อนักเรียน_real!B38&amp;รายชื่อนักเรียน_real!C38&amp;" "&amp;รายชื่อนักเรียน_real!D38</f>
        <v xml:space="preserve"> </v>
      </c>
      <c r="C42" s="53"/>
      <c r="D42" s="54"/>
      <c r="E42" s="54"/>
      <c r="F42" s="54"/>
      <c r="G42" s="54"/>
      <c r="H42" s="54"/>
      <c r="I42" s="54"/>
      <c r="J42" s="54"/>
      <c r="K42" s="55" t="str">
        <f t="shared" si="0"/>
        <v/>
      </c>
      <c r="L42" s="9" t="str">
        <f t="shared" si="1"/>
        <v/>
      </c>
    </row>
    <row r="43" spans="1:12" ht="14.9" customHeight="1" x14ac:dyDescent="0.3">
      <c r="A43" s="9">
        <v>39</v>
      </c>
      <c r="B43" s="10" t="str">
        <f>รายชื่อนักเรียน_real!B39&amp;รายชื่อนักเรียน_real!C39&amp;" "&amp;รายชื่อนักเรียน_real!D39</f>
        <v xml:space="preserve"> </v>
      </c>
      <c r="C43" s="53"/>
      <c r="D43" s="54"/>
      <c r="E43" s="54"/>
      <c r="F43" s="54"/>
      <c r="G43" s="54"/>
      <c r="H43" s="54"/>
      <c r="I43" s="54"/>
      <c r="J43" s="54"/>
      <c r="K43" s="55" t="str">
        <f t="shared" si="0"/>
        <v/>
      </c>
      <c r="L43" s="9" t="str">
        <f t="shared" si="1"/>
        <v/>
      </c>
    </row>
    <row r="44" spans="1:12" ht="14.9" customHeight="1" x14ac:dyDescent="0.3">
      <c r="A44" s="9">
        <v>40</v>
      </c>
      <c r="B44" s="10" t="str">
        <f>รายชื่อนักเรียน_real!B40&amp;รายชื่อนักเรียน_real!C40&amp;" "&amp;รายชื่อนักเรียน_real!D40</f>
        <v xml:space="preserve"> </v>
      </c>
      <c r="C44" s="53"/>
      <c r="D44" s="54"/>
      <c r="E44" s="54"/>
      <c r="F44" s="54"/>
      <c r="G44" s="54"/>
      <c r="H44" s="54"/>
      <c r="I44" s="54"/>
      <c r="J44" s="54"/>
      <c r="K44" s="55" t="str">
        <f t="shared" si="0"/>
        <v/>
      </c>
      <c r="L44" s="9" t="str">
        <f t="shared" si="1"/>
        <v/>
      </c>
    </row>
    <row r="45" spans="1:12" ht="14.9" customHeight="1" x14ac:dyDescent="0.3">
      <c r="A45" s="9">
        <v>41</v>
      </c>
      <c r="B45" s="10" t="str">
        <f>รายชื่อนักเรียน_real!B41&amp;รายชื่อนักเรียน_real!C41&amp;" "&amp;รายชื่อนักเรียน_real!D41</f>
        <v xml:space="preserve"> </v>
      </c>
      <c r="C45" s="53"/>
      <c r="D45" s="54"/>
      <c r="E45" s="54"/>
      <c r="F45" s="54"/>
      <c r="G45" s="54"/>
      <c r="H45" s="54"/>
      <c r="I45" s="54"/>
      <c r="J45" s="54"/>
      <c r="K45" s="55" t="str">
        <f t="shared" si="0"/>
        <v/>
      </c>
      <c r="L45" s="9" t="str">
        <f t="shared" si="1"/>
        <v/>
      </c>
    </row>
    <row r="46" spans="1:12" ht="14.9" customHeight="1" x14ac:dyDescent="0.3">
      <c r="A46" s="9">
        <v>42</v>
      </c>
      <c r="B46" s="10" t="str">
        <f>รายชื่อนักเรียน_real!B42&amp;รายชื่อนักเรียน_real!C42&amp;" "&amp;รายชื่อนักเรียน_real!D42</f>
        <v xml:space="preserve"> </v>
      </c>
      <c r="C46" s="53"/>
      <c r="D46" s="54"/>
      <c r="E46" s="54"/>
      <c r="F46" s="54"/>
      <c r="G46" s="54"/>
      <c r="H46" s="54"/>
      <c r="I46" s="54"/>
      <c r="J46" s="54"/>
      <c r="K46" s="55" t="str">
        <f t="shared" si="0"/>
        <v/>
      </c>
      <c r="L46" s="9" t="str">
        <f t="shared" si="1"/>
        <v/>
      </c>
    </row>
    <row r="47" spans="1:12" ht="14.9" customHeight="1" x14ac:dyDescent="0.3">
      <c r="A47" s="9">
        <v>43</v>
      </c>
      <c r="B47" s="10" t="str">
        <f>รายชื่อนักเรียน_real!B43&amp;รายชื่อนักเรียน_real!C43&amp;" "&amp;รายชื่อนักเรียน_real!D43</f>
        <v xml:space="preserve"> </v>
      </c>
      <c r="C47" s="53"/>
      <c r="D47" s="54"/>
      <c r="E47" s="54"/>
      <c r="F47" s="54"/>
      <c r="G47" s="54"/>
      <c r="H47" s="54"/>
      <c r="I47" s="54"/>
      <c r="J47" s="54"/>
      <c r="K47" s="55" t="str">
        <f t="shared" si="0"/>
        <v/>
      </c>
      <c r="L47" s="9" t="str">
        <f t="shared" si="1"/>
        <v/>
      </c>
    </row>
  </sheetData>
  <protectedRanges>
    <protectedRange sqref="C5:J47" name="Range1"/>
  </protectedRanges>
  <mergeCells count="6">
    <mergeCell ref="A1:L1"/>
    <mergeCell ref="A3:A4"/>
    <mergeCell ref="B3:B4"/>
    <mergeCell ref="C3:J3"/>
    <mergeCell ref="K3:K4"/>
    <mergeCell ref="L3:L4"/>
  </mergeCells>
  <pageMargins left="0.25" right="0.25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d j v 9 W M w Y a b S l A A A A 9 g A A A B I A H A B D b 2 5 m a W c v U G F j a 2 F n Z S 5 4 b W w g o h g A K K A U A A A A A A A A A A A A A A A A A A A A A A A A A A A A h Y 8 x D o I w G I W v Q r r T l h K j I T 9 l c H G Q x E R j X J t S o R G K o c V y N w e P 5 B X E K O r m + L 7 3 D e / d r z f I h q Y O L q q z u j U p i j B F g T K y L b Q p U 9 S 7 Y 7 h A G Y e N k C d R q m C U j U 0 G W 6 S o c u 6 c E O K 9 x z 7 G b V c S R m l E D v l 6 K y v V C P S R 9 X 8 5 1 M Y 6 Y a R C H P a v M Z z h K K Z 4 x u a Y A p k g 5 N p 8 B T b u f b Y / E J Z 9 7 f p O c V e F u x W Q K Q J 5 f + A P U E s D B B Q A A g A I A H Y 7 / V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2 O / 1 Y K I p H u A 4 A A A A R A A A A E w A c A E Z v c m 1 1 b G F z L 1 N l Y 3 R p b 2 4 x L m 0 g o h g A K K A U A A A A A A A A A A A A A A A A A A A A A A A A A A A A K 0 5 N L s n M z 1 M I h t C G 1 g B Q S w E C L Q A U A A I A C A B 2 O / 1 Y z B h p t K U A A A D 2 A A A A E g A A A A A A A A A A A A A A A A A A A A A A Q 2 9 u Z m l n L 1 B h Y 2 t h Z 2 U u e G 1 s U E s B A i 0 A F A A C A A g A d j v 9 W A / K 6 a u k A A A A 6 Q A A A B M A A A A A A A A A A A A A A A A A 8 Q A A A F t D b 2 5 0 Z W 5 0 X 1 R 5 c G V z X S 5 4 b W x Q S w E C L Q A U A A I A C A B 2 O / 1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w 0 4 l c A t D L E 6 / i e l w 4 z J M D Q A A A A A C A A A A A A A Q Z g A A A A E A A C A A A A D v W U M z h t 5 Q c X 5 b L f p a Z W k f / b J 5 f 7 t x i 4 H u L F l f J O 4 M M w A A A A A O g A A A A A I A A C A A A A A 3 B t X J e Y K W L 6 X 6 / X D O N r Z v d k t Q O L j s a Q 0 K h Z o 1 5 W 0 e O V A A A A B 3 u a j t d n j E w g S C / f G g C p q R l k 5 U D D G T 6 A K / w g 3 F V c T A E j p k j E D K J d w y u W y d 9 I C h V l M c D M / + i O T h F 0 7 r t s f j P 8 g P U 3 V 5 / j J E V v E O F h x A 2 4 i R W k A A A A A J G Q W 3 3 T o D A K W H o w W / V s j D W I U m C J E M a 8 h P 0 z b x Q y C p D h 1 K E r X V G / Z d 3 k 4 4 H d 4 l Q s u F t + w D W H 4 P 2 R m e Z T z 8 2 D H a < / D a t a M a s h u p > 
</file>

<file path=customXml/itemProps1.xml><?xml version="1.0" encoding="utf-8"?>
<ds:datastoreItem xmlns:ds="http://schemas.openxmlformats.org/officeDocument/2006/customXml" ds:itemID="{0DC8C126-BD52-49DD-80FE-3145BCAB0B7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ปก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รายชื่อนักเรียน</vt:lpstr>
      <vt:lpstr>รายชื่อนักเรียน_real</vt:lpstr>
      <vt:lpstr>กลุ่มสาระการเรียนรู้</vt:lpstr>
      <vt:lpstr>ชั้นมัธยมศึกษา</vt:lpstr>
      <vt:lpstr>check</vt:lpstr>
      <vt:lpstr>Sheet1</vt:lpstr>
      <vt:lpstr>'03'!Print_Area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User</dc:creator>
  <cp:keywords/>
  <dc:description/>
  <cp:lastModifiedBy>Poramin Attane</cp:lastModifiedBy>
  <cp:revision/>
  <cp:lastPrinted>2025-06-26T06:50:33Z</cp:lastPrinted>
  <dcterms:created xsi:type="dcterms:W3CDTF">2015-07-10T06:09:57Z</dcterms:created>
  <dcterms:modified xsi:type="dcterms:W3CDTF">2025-06-30T11:07:14Z</dcterms:modified>
  <cp:category/>
  <cp:contentStatus/>
</cp:coreProperties>
</file>